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celio.csl\Downloads\Modelo_de_Planilha_aos_licitantes\"/>
    </mc:Choice>
  </mc:AlternateContent>
  <xr:revisionPtr revIDLastSave="0" documentId="13_ncr:1_{B42B55A6-B46D-438D-B829-816B0893CF37}" xr6:coauthVersionLast="47" xr6:coauthVersionMax="47" xr10:uidLastSave="{00000000-0000-0000-0000-000000000000}"/>
  <bookViews>
    <workbookView xWindow="-19280" yWindow="-80" windowWidth="19360" windowHeight="10360" tabRatio="769" xr2:uid="{00000000-000D-0000-FFFF-FFFF00000000}"/>
  </bookViews>
  <sheets>
    <sheet name="1-Dados Básicos" sheetId="2" r:id="rId1"/>
    <sheet name="2-CASCAVEL" sheetId="1" r:id="rId2"/>
    <sheet name="3-FOZ DO IGUAÇU" sheetId="6" r:id="rId3"/>
    <sheet name="4-GUAÍRA" sheetId="7" r:id="rId4"/>
    <sheet name="5-SANTA HELENA" sheetId="8" r:id="rId5"/>
    <sheet name="6-Proposta Global" sheetId="9" r:id="rId6"/>
    <sheet name="7-Alterações da licitante" sheetId="11" r:id="rId7"/>
    <sheet name="8-Glosas" sheetId="3" r:id="rId8"/>
  </sheets>
  <definedNames>
    <definedName name="_xlnm.Print_Area" localSheetId="0">'1-Dados Básicos'!$B$2:$J$81</definedName>
    <definedName name="_xlnm.Print_Area" localSheetId="1">'2-CASCAVEL'!$B$2:$L$187</definedName>
    <definedName name="_xlnm.Print_Area" localSheetId="2">'3-FOZ DO IGUAÇU'!$B$2:$AA$187</definedName>
    <definedName name="_xlnm.Print_Area" localSheetId="3">'4-GUAÍRA'!$B$2:$L$187</definedName>
    <definedName name="_xlnm.Print_Area" localSheetId="4">'5-SANTA HELENA'!$B$2:$G$187</definedName>
    <definedName name="_xlnm.Print_Area" localSheetId="5">'6-Proposta Global'!$B$2:$V$29</definedName>
    <definedName name="_xlnm.Print_Area" localSheetId="6">'7-Alterações da licitante'!$B$2:$G$114</definedName>
    <definedName name="_xlnm.Print_Area" localSheetId="7">'8-Glosas'!$B$2:$H$20</definedName>
    <definedName name="_xlnm.Print_Titles" localSheetId="1">'2-CASCAVEL'!$15:$15</definedName>
    <definedName name="_xlnm.Print_Titles" localSheetId="2">'3-FOZ DO IGUAÇU'!$B:$C,'3-FOZ DO IGUAÇU'!$15:$15</definedName>
    <definedName name="_xlnm.Print_Titles" localSheetId="3">'4-GUAÍRA'!$15:$15</definedName>
    <definedName name="_xlnm.Print_Titles" localSheetId="4">'5-SANTA HELENA'!$15:$15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  <c r="D31" i="2"/>
  <c r="D30" i="2"/>
  <c r="D29" i="2"/>
  <c r="D28" i="2"/>
  <c r="D32" i="2"/>
  <c r="E158" i="1" l="1"/>
  <c r="B3" i="11" l="1"/>
  <c r="B2" i="11"/>
  <c r="B3" i="9"/>
  <c r="B2" i="9"/>
  <c r="C6" i="8"/>
  <c r="B6" i="8"/>
  <c r="C5" i="8"/>
  <c r="B5" i="8"/>
  <c r="C6" i="7"/>
  <c r="B6" i="7"/>
  <c r="C5" i="7"/>
  <c r="B5" i="7"/>
  <c r="C6" i="6"/>
  <c r="B6" i="6"/>
  <c r="C5" i="6"/>
  <c r="B5" i="6"/>
  <c r="B6" i="1"/>
  <c r="D59" i="2"/>
  <c r="F178" i="8" l="1"/>
  <c r="E161" i="8"/>
  <c r="E160" i="8"/>
  <c r="E159" i="8"/>
  <c r="E158" i="8"/>
  <c r="E157" i="8"/>
  <c r="E155" i="8"/>
  <c r="E154" i="8"/>
  <c r="F77" i="8"/>
  <c r="F76" i="8"/>
  <c r="E161" i="7"/>
  <c r="K161" i="7" s="1"/>
  <c r="E160" i="7"/>
  <c r="H160" i="7" s="1"/>
  <c r="E159" i="7"/>
  <c r="K159" i="7" s="1"/>
  <c r="E158" i="7"/>
  <c r="K158" i="7" s="1"/>
  <c r="E157" i="7"/>
  <c r="K157" i="7" s="1"/>
  <c r="E155" i="7"/>
  <c r="K155" i="7" s="1"/>
  <c r="E154" i="7"/>
  <c r="K154" i="7" s="1"/>
  <c r="F77" i="7"/>
  <c r="I77" i="7"/>
  <c r="L77" i="7"/>
  <c r="L76" i="7"/>
  <c r="I76" i="7"/>
  <c r="F76" i="7"/>
  <c r="K17" i="7"/>
  <c r="K16" i="7"/>
  <c r="K14" i="7"/>
  <c r="L27" i="7" s="1"/>
  <c r="K13" i="7"/>
  <c r="H17" i="7"/>
  <c r="H16" i="7"/>
  <c r="H14" i="7"/>
  <c r="I27" i="7" s="1"/>
  <c r="I28" i="7" s="1"/>
  <c r="I34" i="7" s="1"/>
  <c r="H13" i="7"/>
  <c r="L178" i="7"/>
  <c r="I178" i="7"/>
  <c r="F178" i="7"/>
  <c r="AA178" i="6"/>
  <c r="X178" i="6"/>
  <c r="U178" i="6"/>
  <c r="R178" i="6"/>
  <c r="O178" i="6"/>
  <c r="L178" i="6"/>
  <c r="I178" i="6"/>
  <c r="F178" i="6"/>
  <c r="E160" i="6"/>
  <c r="H160" i="6" s="1"/>
  <c r="E159" i="6"/>
  <c r="Z159" i="6" s="1"/>
  <c r="E158" i="6"/>
  <c r="H158" i="6" s="1"/>
  <c r="E157" i="6"/>
  <c r="Q157" i="6" s="1"/>
  <c r="E155" i="6"/>
  <c r="N155" i="6" s="1"/>
  <c r="E154" i="6"/>
  <c r="Q154" i="6" s="1"/>
  <c r="E96" i="6"/>
  <c r="AA77" i="6"/>
  <c r="X77" i="6"/>
  <c r="U77" i="6"/>
  <c r="R77" i="6"/>
  <c r="O77" i="6"/>
  <c r="L77" i="6"/>
  <c r="I77" i="6"/>
  <c r="F77" i="6"/>
  <c r="F76" i="6"/>
  <c r="I76" i="6"/>
  <c r="L76" i="6"/>
  <c r="O76" i="6"/>
  <c r="R76" i="6"/>
  <c r="U76" i="6"/>
  <c r="X76" i="6"/>
  <c r="AA76" i="6"/>
  <c r="Z17" i="6"/>
  <c r="Z16" i="6"/>
  <c r="Z14" i="6"/>
  <c r="Z13" i="6"/>
  <c r="W14" i="6"/>
  <c r="X27" i="6" s="1"/>
  <c r="W13" i="6"/>
  <c r="T14" i="6"/>
  <c r="U27" i="6" s="1"/>
  <c r="U28" i="6" s="1"/>
  <c r="U34" i="6" s="1"/>
  <c r="T13" i="6"/>
  <c r="Q14" i="6"/>
  <c r="R27" i="6" s="1"/>
  <c r="Q13" i="6"/>
  <c r="W17" i="6"/>
  <c r="W16" i="6"/>
  <c r="T17" i="6"/>
  <c r="T16" i="6"/>
  <c r="Q17" i="6"/>
  <c r="Q16" i="6"/>
  <c r="N17" i="6"/>
  <c r="N16" i="6"/>
  <c r="N14" i="6"/>
  <c r="O27" i="6" s="1"/>
  <c r="O28" i="6" s="1"/>
  <c r="O34" i="6" s="1"/>
  <c r="N13" i="6"/>
  <c r="K13" i="6"/>
  <c r="K14" i="6"/>
  <c r="L27" i="6" s="1"/>
  <c r="K16" i="6"/>
  <c r="K17" i="6"/>
  <c r="E17" i="8"/>
  <c r="E16" i="8"/>
  <c r="E14" i="8"/>
  <c r="F27" i="8" s="1"/>
  <c r="F28" i="8" s="1"/>
  <c r="F34" i="8" s="1"/>
  <c r="E13" i="8"/>
  <c r="E17" i="7"/>
  <c r="E16" i="7"/>
  <c r="E14" i="7"/>
  <c r="F27" i="7" s="1"/>
  <c r="F28" i="7" s="1"/>
  <c r="F34" i="7" s="1"/>
  <c r="E13" i="7"/>
  <c r="H17" i="6"/>
  <c r="E17" i="6"/>
  <c r="H16" i="6"/>
  <c r="E16" i="6"/>
  <c r="H14" i="6"/>
  <c r="I27" i="6" s="1"/>
  <c r="E14" i="6"/>
  <c r="F27" i="6" s="1"/>
  <c r="E13" i="6"/>
  <c r="H13" i="6"/>
  <c r="L178" i="1"/>
  <c r="I178" i="1"/>
  <c r="F178" i="1"/>
  <c r="E161" i="1"/>
  <c r="H161" i="1" s="1"/>
  <c r="E160" i="1"/>
  <c r="K160" i="1" s="1"/>
  <c r="E159" i="1"/>
  <c r="K159" i="1" s="1"/>
  <c r="K158" i="1"/>
  <c r="E157" i="1"/>
  <c r="H157" i="1" s="1"/>
  <c r="E155" i="1"/>
  <c r="K155" i="1" s="1"/>
  <c r="E154" i="1"/>
  <c r="H154" i="1" s="1"/>
  <c r="D60" i="2"/>
  <c r="E59" i="2"/>
  <c r="E60" i="2" s="1"/>
  <c r="F59" i="2"/>
  <c r="F60" i="2" s="1"/>
  <c r="C59" i="2"/>
  <c r="C60" i="2" s="1"/>
  <c r="E79" i="2"/>
  <c r="L77" i="1"/>
  <c r="I77" i="1"/>
  <c r="F77" i="1"/>
  <c r="L76" i="1"/>
  <c r="I76" i="1"/>
  <c r="F76" i="1"/>
  <c r="K17" i="1"/>
  <c r="K16" i="1"/>
  <c r="H17" i="1"/>
  <c r="H16" i="1"/>
  <c r="E17" i="1"/>
  <c r="E16" i="1"/>
  <c r="H14" i="1"/>
  <c r="I27" i="1" s="1"/>
  <c r="E14" i="1"/>
  <c r="F27" i="1" s="1"/>
  <c r="K13" i="1"/>
  <c r="H13" i="1"/>
  <c r="E13" i="1"/>
  <c r="E16" i="9"/>
  <c r="E17" i="9"/>
  <c r="E18" i="9"/>
  <c r="E19" i="9"/>
  <c r="E20" i="9"/>
  <c r="E21" i="9"/>
  <c r="E22" i="9"/>
  <c r="E15" i="9"/>
  <c r="D16" i="9"/>
  <c r="D17" i="9"/>
  <c r="D18" i="9"/>
  <c r="D19" i="9"/>
  <c r="D20" i="9"/>
  <c r="D21" i="9"/>
  <c r="D22" i="9"/>
  <c r="D15" i="9"/>
  <c r="J16" i="9"/>
  <c r="M16" i="9"/>
  <c r="O16" i="9" s="1"/>
  <c r="P16" i="9"/>
  <c r="J17" i="9"/>
  <c r="M17" i="9"/>
  <c r="P17" i="9"/>
  <c r="R17" i="9" s="1"/>
  <c r="J18" i="9"/>
  <c r="M18" i="9"/>
  <c r="O18" i="9" s="1"/>
  <c r="P18" i="9"/>
  <c r="R18" i="9" s="1"/>
  <c r="J19" i="9"/>
  <c r="M19" i="9"/>
  <c r="O19" i="9" s="1"/>
  <c r="P19" i="9"/>
  <c r="R19" i="9" s="1"/>
  <c r="J20" i="9"/>
  <c r="M20" i="9"/>
  <c r="O20" i="9" s="1"/>
  <c r="P20" i="9"/>
  <c r="J21" i="9"/>
  <c r="M21" i="9"/>
  <c r="O21" i="9" s="1"/>
  <c r="P21" i="9"/>
  <c r="R21" i="9" s="1"/>
  <c r="J22" i="9"/>
  <c r="M22" i="9"/>
  <c r="P22" i="9"/>
  <c r="R22" i="9" s="1"/>
  <c r="G16" i="9"/>
  <c r="I16" i="9" s="1"/>
  <c r="G17" i="9"/>
  <c r="G18" i="9"/>
  <c r="I18" i="9" s="1"/>
  <c r="G19" i="9"/>
  <c r="I19" i="9" s="1"/>
  <c r="G20" i="9"/>
  <c r="I20" i="9" s="1"/>
  <c r="G21" i="9"/>
  <c r="I21" i="9" s="1"/>
  <c r="G22" i="9"/>
  <c r="J15" i="9"/>
  <c r="M15" i="9"/>
  <c r="P15" i="9"/>
  <c r="R15" i="9" s="1"/>
  <c r="G15" i="9"/>
  <c r="G32" i="2"/>
  <c r="D33" i="2"/>
  <c r="D61" i="2" s="1"/>
  <c r="E33" i="2"/>
  <c r="E61" i="2" s="1"/>
  <c r="F33" i="2"/>
  <c r="F61" i="2" s="1"/>
  <c r="C33" i="2"/>
  <c r="C61" i="2" s="1"/>
  <c r="G26" i="2"/>
  <c r="G27" i="2"/>
  <c r="G28" i="2"/>
  <c r="G29" i="2"/>
  <c r="G30" i="2"/>
  <c r="G31" i="2"/>
  <c r="G25" i="2"/>
  <c r="E73" i="2"/>
  <c r="E75" i="2"/>
  <c r="E76" i="2"/>
  <c r="E77" i="2"/>
  <c r="E78" i="2"/>
  <c r="E72" i="2"/>
  <c r="E185" i="8"/>
  <c r="F133" i="8"/>
  <c r="F138" i="8" s="1"/>
  <c r="E119" i="8"/>
  <c r="E118" i="8"/>
  <c r="E117" i="8"/>
  <c r="E115" i="8"/>
  <c r="E114" i="8"/>
  <c r="E99" i="8"/>
  <c r="E96" i="8"/>
  <c r="E60" i="8"/>
  <c r="E100" i="8" s="1"/>
  <c r="E45" i="8"/>
  <c r="E185" i="7"/>
  <c r="K160" i="7"/>
  <c r="L133" i="7"/>
  <c r="L138" i="7" s="1"/>
  <c r="I133" i="7"/>
  <c r="I138" i="7" s="1"/>
  <c r="F133" i="7"/>
  <c r="F138" i="7" s="1"/>
  <c r="K120" i="7"/>
  <c r="H120" i="7"/>
  <c r="E119" i="7"/>
  <c r="H119" i="7" s="1"/>
  <c r="E118" i="7"/>
  <c r="H118" i="7" s="1"/>
  <c r="E117" i="7"/>
  <c r="K117" i="7" s="1"/>
  <c r="K116" i="7"/>
  <c r="H116" i="7"/>
  <c r="E115" i="7"/>
  <c r="K115" i="7" s="1"/>
  <c r="E114" i="7"/>
  <c r="K114" i="7" s="1"/>
  <c r="K101" i="7"/>
  <c r="H101" i="7"/>
  <c r="E99" i="7"/>
  <c r="K99" i="7" s="1"/>
  <c r="K98" i="7"/>
  <c r="H98" i="7"/>
  <c r="K97" i="7"/>
  <c r="H97" i="7"/>
  <c r="E96" i="7"/>
  <c r="K96" i="7" s="1"/>
  <c r="E60" i="7"/>
  <c r="E100" i="7" s="1"/>
  <c r="K59" i="7"/>
  <c r="H59" i="7"/>
  <c r="K58" i="7"/>
  <c r="H58" i="7"/>
  <c r="K57" i="7"/>
  <c r="H57" i="7"/>
  <c r="K56" i="7"/>
  <c r="H56" i="7"/>
  <c r="K55" i="7"/>
  <c r="H55" i="7"/>
  <c r="K54" i="7"/>
  <c r="K185" i="7" s="1"/>
  <c r="H54" i="7"/>
  <c r="H185" i="7" s="1"/>
  <c r="K53" i="7"/>
  <c r="H53" i="7"/>
  <c r="K52" i="7"/>
  <c r="H52" i="7"/>
  <c r="K46" i="7"/>
  <c r="H46" i="7"/>
  <c r="E45" i="7"/>
  <c r="H45" i="7" s="1"/>
  <c r="Z161" i="6"/>
  <c r="Z160" i="6"/>
  <c r="AA133" i="6"/>
  <c r="AA138" i="6" s="1"/>
  <c r="Z120" i="6"/>
  <c r="Z116" i="6"/>
  <c r="Z101" i="6"/>
  <c r="Z98" i="6"/>
  <c r="Z97" i="6"/>
  <c r="Z96" i="6"/>
  <c r="Z59" i="6"/>
  <c r="Z58" i="6"/>
  <c r="Z57" i="6"/>
  <c r="Z56" i="6"/>
  <c r="Z55" i="6"/>
  <c r="Z54" i="6"/>
  <c r="Z185" i="6" s="1"/>
  <c r="Z53" i="6"/>
  <c r="Z52" i="6"/>
  <c r="Z46" i="6"/>
  <c r="AA27" i="6"/>
  <c r="AA28" i="6" s="1"/>
  <c r="AA34" i="6" s="1"/>
  <c r="W161" i="6"/>
  <c r="X133" i="6"/>
  <c r="X138" i="6" s="1"/>
  <c r="W120" i="6"/>
  <c r="W116" i="6"/>
  <c r="W59" i="6"/>
  <c r="W58" i="6"/>
  <c r="W57" i="6"/>
  <c r="W56" i="6"/>
  <c r="W55" i="6"/>
  <c r="W54" i="6"/>
  <c r="W185" i="6" s="1"/>
  <c r="W53" i="6"/>
  <c r="W52" i="6"/>
  <c r="W46" i="6"/>
  <c r="T161" i="6"/>
  <c r="T160" i="6"/>
  <c r="U133" i="6"/>
  <c r="U138" i="6" s="1"/>
  <c r="T120" i="6"/>
  <c r="T116" i="6"/>
  <c r="T59" i="6"/>
  <c r="T58" i="6"/>
  <c r="T57" i="6"/>
  <c r="T56" i="6"/>
  <c r="T55" i="6"/>
  <c r="T54" i="6"/>
  <c r="T185" i="6" s="1"/>
  <c r="T53" i="6"/>
  <c r="T52" i="6"/>
  <c r="T46" i="6"/>
  <c r="Q161" i="6"/>
  <c r="Q159" i="6"/>
  <c r="R133" i="6"/>
  <c r="R138" i="6" s="1"/>
  <c r="Q120" i="6"/>
  <c r="Q116" i="6"/>
  <c r="Q101" i="6"/>
  <c r="Q98" i="6"/>
  <c r="Q97" i="6"/>
  <c r="Q59" i="6"/>
  <c r="Q58" i="6"/>
  <c r="Q57" i="6"/>
  <c r="Q56" i="6"/>
  <c r="Q55" i="6"/>
  <c r="Q54" i="6"/>
  <c r="Q185" i="6" s="1"/>
  <c r="Q53" i="6"/>
  <c r="Q52" i="6"/>
  <c r="Q46" i="6"/>
  <c r="N161" i="6"/>
  <c r="O133" i="6"/>
  <c r="O138" i="6" s="1"/>
  <c r="N120" i="6"/>
  <c r="N116" i="6"/>
  <c r="N101" i="6"/>
  <c r="N98" i="6"/>
  <c r="N97" i="6"/>
  <c r="N59" i="6"/>
  <c r="N58" i="6"/>
  <c r="N57" i="6"/>
  <c r="N56" i="6"/>
  <c r="N55" i="6"/>
  <c r="N54" i="6"/>
  <c r="N185" i="6" s="1"/>
  <c r="N53" i="6"/>
  <c r="N52" i="6"/>
  <c r="N46" i="6"/>
  <c r="E185" i="6"/>
  <c r="K161" i="6"/>
  <c r="H161" i="6"/>
  <c r="K159" i="6"/>
  <c r="L133" i="6"/>
  <c r="L138" i="6" s="1"/>
  <c r="I133" i="6"/>
  <c r="I138" i="6" s="1"/>
  <c r="F133" i="6"/>
  <c r="F138" i="6" s="1"/>
  <c r="K120" i="6"/>
  <c r="H120" i="6"/>
  <c r="E119" i="6"/>
  <c r="K119" i="6" s="1"/>
  <c r="E118" i="6"/>
  <c r="K118" i="6" s="1"/>
  <c r="E117" i="6"/>
  <c r="H117" i="6" s="1"/>
  <c r="K116" i="6"/>
  <c r="H116" i="6"/>
  <c r="E115" i="6"/>
  <c r="K115" i="6" s="1"/>
  <c r="E114" i="6"/>
  <c r="K114" i="6" s="1"/>
  <c r="K101" i="6"/>
  <c r="H101" i="6"/>
  <c r="E99" i="6"/>
  <c r="H99" i="6" s="1"/>
  <c r="K98" i="6"/>
  <c r="H98" i="6"/>
  <c r="K97" i="6"/>
  <c r="H97" i="6"/>
  <c r="H96" i="6"/>
  <c r="E60" i="6"/>
  <c r="E100" i="6" s="1"/>
  <c r="K59" i="6"/>
  <c r="H59" i="6"/>
  <c r="K58" i="6"/>
  <c r="H58" i="6"/>
  <c r="K57" i="6"/>
  <c r="H57" i="6"/>
  <c r="K56" i="6"/>
  <c r="H56" i="6"/>
  <c r="K55" i="6"/>
  <c r="H55" i="6"/>
  <c r="K54" i="6"/>
  <c r="K185" i="6" s="1"/>
  <c r="H54" i="6"/>
  <c r="H185" i="6" s="1"/>
  <c r="K53" i="6"/>
  <c r="H53" i="6"/>
  <c r="K52" i="6"/>
  <c r="H52" i="6"/>
  <c r="K46" i="6"/>
  <c r="H46" i="6"/>
  <c r="E45" i="6"/>
  <c r="K45" i="6" s="1"/>
  <c r="K120" i="1"/>
  <c r="K116" i="1"/>
  <c r="K101" i="1"/>
  <c r="K98" i="1"/>
  <c r="K97" i="1"/>
  <c r="K59" i="1"/>
  <c r="K58" i="1"/>
  <c r="K57" i="1"/>
  <c r="K56" i="1"/>
  <c r="K55" i="1"/>
  <c r="K54" i="1"/>
  <c r="K185" i="1" s="1"/>
  <c r="K53" i="1"/>
  <c r="K52" i="1"/>
  <c r="K46" i="1"/>
  <c r="H120" i="1"/>
  <c r="H116" i="1"/>
  <c r="H101" i="1"/>
  <c r="H98" i="1"/>
  <c r="H97" i="1"/>
  <c r="H59" i="1"/>
  <c r="H58" i="1"/>
  <c r="H57" i="1"/>
  <c r="H56" i="1"/>
  <c r="H55" i="1"/>
  <c r="H54" i="1"/>
  <c r="H53" i="1"/>
  <c r="H52" i="1"/>
  <c r="H46" i="1"/>
  <c r="H99" i="7" l="1"/>
  <c r="H155" i="7"/>
  <c r="N159" i="6"/>
  <c r="Q158" i="6"/>
  <c r="K158" i="6"/>
  <c r="H159" i="6"/>
  <c r="W158" i="6"/>
  <c r="H159" i="7"/>
  <c r="N158" i="6"/>
  <c r="N157" i="6"/>
  <c r="W157" i="6"/>
  <c r="T157" i="6"/>
  <c r="H158" i="7"/>
  <c r="K118" i="7"/>
  <c r="H96" i="7"/>
  <c r="W45" i="6"/>
  <c r="W115" i="6"/>
  <c r="K157" i="1"/>
  <c r="K119" i="7"/>
  <c r="H117" i="7"/>
  <c r="H114" i="7"/>
  <c r="K45" i="7"/>
  <c r="Z119" i="6"/>
  <c r="Z99" i="6"/>
  <c r="W117" i="6"/>
  <c r="K117" i="6"/>
  <c r="W118" i="6"/>
  <c r="Z114" i="6"/>
  <c r="W119" i="6"/>
  <c r="Z45" i="6"/>
  <c r="Z115" i="6"/>
  <c r="Z117" i="6"/>
  <c r="Z118" i="6"/>
  <c r="K60" i="1"/>
  <c r="K100" i="1" s="1"/>
  <c r="N160" i="6"/>
  <c r="K154" i="1"/>
  <c r="K160" i="6"/>
  <c r="W160" i="6"/>
  <c r="H155" i="1"/>
  <c r="Q160" i="6"/>
  <c r="Q156" i="6" s="1"/>
  <c r="T158" i="6"/>
  <c r="Z158" i="6"/>
  <c r="H154" i="7"/>
  <c r="S22" i="9"/>
  <c r="H158" i="1"/>
  <c r="I23" i="9"/>
  <c r="H157" i="6"/>
  <c r="H156" i="6" s="1"/>
  <c r="S15" i="9"/>
  <c r="S17" i="9"/>
  <c r="S19" i="9"/>
  <c r="X28" i="6"/>
  <c r="X30" i="6" s="1"/>
  <c r="S18" i="9"/>
  <c r="W154" i="6"/>
  <c r="H154" i="6"/>
  <c r="K154" i="6"/>
  <c r="T155" i="6"/>
  <c r="W155" i="6"/>
  <c r="Z154" i="6"/>
  <c r="E156" i="8"/>
  <c r="H160" i="1"/>
  <c r="S16" i="9"/>
  <c r="K156" i="7"/>
  <c r="H155" i="6"/>
  <c r="K155" i="6"/>
  <c r="E156" i="6"/>
  <c r="Q155" i="6"/>
  <c r="Z157" i="6"/>
  <c r="H157" i="7"/>
  <c r="H161" i="7"/>
  <c r="R28" i="6"/>
  <c r="R30" i="6" s="1"/>
  <c r="T154" i="6"/>
  <c r="E156" i="7"/>
  <c r="K157" i="6"/>
  <c r="K156" i="6" s="1"/>
  <c r="N154" i="6"/>
  <c r="T159" i="6"/>
  <c r="W159" i="6"/>
  <c r="S21" i="9"/>
  <c r="Z155" i="6"/>
  <c r="S20" i="9"/>
  <c r="H60" i="7"/>
  <c r="H100" i="7" s="1"/>
  <c r="K60" i="7"/>
  <c r="K100" i="7" s="1"/>
  <c r="Z60" i="6"/>
  <c r="Z100" i="6" s="1"/>
  <c r="W60" i="6"/>
  <c r="K161" i="1"/>
  <c r="H159" i="1"/>
  <c r="C62" i="2"/>
  <c r="L144" i="1" s="1"/>
  <c r="F62" i="2"/>
  <c r="E62" i="2"/>
  <c r="D62" i="2"/>
  <c r="E80" i="2"/>
  <c r="O23" i="9"/>
  <c r="P23" i="9"/>
  <c r="G33" i="2"/>
  <c r="J24" i="9"/>
  <c r="R20" i="9"/>
  <c r="R23" i="9" s="1"/>
  <c r="J25" i="9"/>
  <c r="M24" i="9"/>
  <c r="M23" i="9"/>
  <c r="J23" i="9"/>
  <c r="P25" i="9"/>
  <c r="M25" i="9"/>
  <c r="P24" i="9"/>
  <c r="G23" i="9"/>
  <c r="G25" i="9"/>
  <c r="G24" i="9"/>
  <c r="F183" i="8"/>
  <c r="F46" i="8"/>
  <c r="F185" i="8"/>
  <c r="F182" i="8"/>
  <c r="F184" i="8"/>
  <c r="F45" i="8"/>
  <c r="F170" i="8"/>
  <c r="F183" i="7"/>
  <c r="F185" i="7"/>
  <c r="F46" i="7"/>
  <c r="F182" i="7"/>
  <c r="F184" i="7"/>
  <c r="F45" i="7"/>
  <c r="F170" i="7"/>
  <c r="I185" i="7"/>
  <c r="I183" i="7"/>
  <c r="I182" i="7"/>
  <c r="I45" i="7"/>
  <c r="I170" i="7"/>
  <c r="I184" i="7"/>
  <c r="I46" i="7"/>
  <c r="H115" i="7"/>
  <c r="L28" i="7"/>
  <c r="L34" i="7" s="1"/>
  <c r="AA185" i="6"/>
  <c r="AA46" i="6"/>
  <c r="AA184" i="6"/>
  <c r="AA183" i="6"/>
  <c r="AA45" i="6"/>
  <c r="AA170" i="6"/>
  <c r="AA182" i="6"/>
  <c r="N45" i="6"/>
  <c r="O45" i="6" s="1"/>
  <c r="K99" i="6"/>
  <c r="T117" i="6"/>
  <c r="N117" i="6"/>
  <c r="N96" i="6"/>
  <c r="Q99" i="6"/>
  <c r="T118" i="6"/>
  <c r="T60" i="6"/>
  <c r="T119" i="6"/>
  <c r="H60" i="6"/>
  <c r="H100" i="6" s="1"/>
  <c r="Q45" i="6"/>
  <c r="Q119" i="6"/>
  <c r="N114" i="6"/>
  <c r="N118" i="6"/>
  <c r="Q115" i="6"/>
  <c r="N119" i="6"/>
  <c r="Q60" i="6"/>
  <c r="Q100" i="6" s="1"/>
  <c r="N115" i="6"/>
  <c r="K60" i="6"/>
  <c r="K100" i="6" s="1"/>
  <c r="Q114" i="6"/>
  <c r="N99" i="6"/>
  <c r="Q96" i="6"/>
  <c r="Q117" i="6"/>
  <c r="T45" i="6"/>
  <c r="U45" i="6" s="1"/>
  <c r="N60" i="6"/>
  <c r="N100" i="6" s="1"/>
  <c r="K96" i="6"/>
  <c r="Q118" i="6"/>
  <c r="T115" i="6"/>
  <c r="U185" i="6"/>
  <c r="U46" i="6"/>
  <c r="U184" i="6"/>
  <c r="U183" i="6"/>
  <c r="U182" i="6"/>
  <c r="U170" i="6"/>
  <c r="O185" i="6"/>
  <c r="O46" i="6"/>
  <c r="O184" i="6"/>
  <c r="O183" i="6"/>
  <c r="O182" i="6"/>
  <c r="O170" i="6"/>
  <c r="F28" i="6"/>
  <c r="F34" i="6" s="1"/>
  <c r="H45" i="6"/>
  <c r="H119" i="6"/>
  <c r="I28" i="6"/>
  <c r="I34" i="6" s="1"/>
  <c r="H115" i="6"/>
  <c r="L28" i="6"/>
  <c r="L34" i="6" s="1"/>
  <c r="H118" i="6"/>
  <c r="H114" i="6"/>
  <c r="E81" i="2" l="1"/>
  <c r="H7" i="3"/>
  <c r="H15" i="3"/>
  <c r="H8" i="3"/>
  <c r="H16" i="3"/>
  <c r="H9" i="3"/>
  <c r="H17" i="3"/>
  <c r="H10" i="3"/>
  <c r="H18" i="3"/>
  <c r="H11" i="3"/>
  <c r="H19" i="3"/>
  <c r="H12" i="3"/>
  <c r="H20" i="3"/>
  <c r="H14" i="3"/>
  <c r="H13" i="3"/>
  <c r="H6" i="3"/>
  <c r="T156" i="6"/>
  <c r="K156" i="1"/>
  <c r="N156" i="6"/>
  <c r="Z156" i="6"/>
  <c r="X143" i="6"/>
  <c r="U143" i="6"/>
  <c r="W156" i="6"/>
  <c r="H156" i="7"/>
  <c r="S25" i="9"/>
  <c r="F144" i="8"/>
  <c r="F143" i="8"/>
  <c r="I143" i="7"/>
  <c r="F143" i="7"/>
  <c r="L143" i="6"/>
  <c r="F143" i="6"/>
  <c r="I143" i="6"/>
  <c r="R143" i="6"/>
  <c r="L143" i="7"/>
  <c r="AA143" i="6"/>
  <c r="O143" i="6"/>
  <c r="X144" i="6"/>
  <c r="L144" i="6"/>
  <c r="U144" i="6"/>
  <c r="I144" i="6"/>
  <c r="R144" i="6"/>
  <c r="F144" i="6"/>
  <c r="AA144" i="6"/>
  <c r="O144" i="6"/>
  <c r="S23" i="9"/>
  <c r="L144" i="7"/>
  <c r="I144" i="7"/>
  <c r="F144" i="7"/>
  <c r="X34" i="6"/>
  <c r="R34" i="6"/>
  <c r="S24" i="9"/>
  <c r="I47" i="7"/>
  <c r="I87" i="7" s="1"/>
  <c r="F186" i="8"/>
  <c r="F187" i="8" s="1"/>
  <c r="F144" i="1"/>
  <c r="I144" i="1"/>
  <c r="L143" i="1"/>
  <c r="I143" i="1"/>
  <c r="F143" i="1"/>
  <c r="F47" i="8"/>
  <c r="L182" i="7"/>
  <c r="L45" i="7"/>
  <c r="L184" i="7"/>
  <c r="L170" i="7"/>
  <c r="L46" i="7"/>
  <c r="L185" i="7"/>
  <c r="L183" i="7"/>
  <c r="F186" i="7"/>
  <c r="F187" i="7" s="1"/>
  <c r="I186" i="7"/>
  <c r="I187" i="7" s="1"/>
  <c r="F47" i="7"/>
  <c r="AA186" i="6"/>
  <c r="AA187" i="6" s="1"/>
  <c r="AA47" i="6"/>
  <c r="O186" i="6"/>
  <c r="O187" i="6" s="1"/>
  <c r="U186" i="6"/>
  <c r="U187" i="6" s="1"/>
  <c r="U47" i="6"/>
  <c r="O47" i="6"/>
  <c r="I185" i="6"/>
  <c r="I183" i="6"/>
  <c r="I46" i="6"/>
  <c r="I182" i="6"/>
  <c r="I45" i="6"/>
  <c r="I184" i="6"/>
  <c r="I170" i="6"/>
  <c r="L182" i="6"/>
  <c r="L45" i="6"/>
  <c r="L184" i="6"/>
  <c r="L170" i="6"/>
  <c r="L46" i="6"/>
  <c r="L183" i="6"/>
  <c r="L185" i="6"/>
  <c r="F183" i="6"/>
  <c r="F46" i="6"/>
  <c r="F185" i="6"/>
  <c r="F170" i="6"/>
  <c r="F182" i="6"/>
  <c r="F184" i="6"/>
  <c r="F45" i="6"/>
  <c r="F147" i="8" l="1"/>
  <c r="F174" i="8" s="1"/>
  <c r="L147" i="6"/>
  <c r="L174" i="6" s="1"/>
  <c r="L147" i="7"/>
  <c r="L174" i="7" s="1"/>
  <c r="X147" i="6"/>
  <c r="X174" i="6" s="1"/>
  <c r="AA147" i="6"/>
  <c r="AA174" i="6" s="1"/>
  <c r="F147" i="7"/>
  <c r="F174" i="7" s="1"/>
  <c r="I147" i="7"/>
  <c r="I174" i="7" s="1"/>
  <c r="R147" i="6"/>
  <c r="R174" i="6" s="1"/>
  <c r="I147" i="6"/>
  <c r="I174" i="6" s="1"/>
  <c r="I50" i="7"/>
  <c r="I57" i="7" s="1"/>
  <c r="U147" i="6"/>
  <c r="U174" i="6" s="1"/>
  <c r="O147" i="6"/>
  <c r="O174" i="6" s="1"/>
  <c r="F147" i="6"/>
  <c r="F174" i="6" s="1"/>
  <c r="R170" i="6"/>
  <c r="R185" i="6"/>
  <c r="R182" i="6"/>
  <c r="R183" i="6"/>
  <c r="R46" i="6"/>
  <c r="R184" i="6"/>
  <c r="R45" i="6"/>
  <c r="X183" i="6"/>
  <c r="X184" i="6"/>
  <c r="X185" i="6"/>
  <c r="X182" i="6"/>
  <c r="X170" i="6"/>
  <c r="X46" i="6"/>
  <c r="X45" i="6"/>
  <c r="F87" i="8"/>
  <c r="F50" i="8"/>
  <c r="F87" i="7"/>
  <c r="F50" i="7"/>
  <c r="L47" i="7"/>
  <c r="I54" i="7"/>
  <c r="L186" i="7"/>
  <c r="L187" i="7" s="1"/>
  <c r="AA87" i="6"/>
  <c r="AA50" i="6"/>
  <c r="I186" i="6"/>
  <c r="I187" i="6" s="1"/>
  <c r="U87" i="6"/>
  <c r="U50" i="6"/>
  <c r="O87" i="6"/>
  <c r="O50" i="6"/>
  <c r="F47" i="6"/>
  <c r="F186" i="6"/>
  <c r="F187" i="6" s="1"/>
  <c r="L47" i="6"/>
  <c r="L186" i="6"/>
  <c r="L187" i="6" s="1"/>
  <c r="I47" i="6"/>
  <c r="R47" i="6" l="1"/>
  <c r="R50" i="6" s="1"/>
  <c r="X47" i="6"/>
  <c r="X87" i="6" s="1"/>
  <c r="I59" i="7"/>
  <c r="I56" i="7"/>
  <c r="I53" i="7"/>
  <c r="I55" i="7"/>
  <c r="I52" i="7"/>
  <c r="I58" i="7"/>
  <c r="X186" i="6"/>
  <c r="X187" i="6" s="1"/>
  <c r="R186" i="6"/>
  <c r="R187" i="6" s="1"/>
  <c r="R87" i="6"/>
  <c r="F58" i="8"/>
  <c r="F53" i="8"/>
  <c r="F59" i="8"/>
  <c r="F56" i="8"/>
  <c r="F54" i="8"/>
  <c r="F57" i="8"/>
  <c r="F52" i="8"/>
  <c r="F55" i="8"/>
  <c r="L87" i="7"/>
  <c r="L50" i="7"/>
  <c r="F58" i="7"/>
  <c r="F56" i="7"/>
  <c r="F59" i="7"/>
  <c r="F54" i="7"/>
  <c r="F52" i="7"/>
  <c r="F53" i="7"/>
  <c r="F57" i="7"/>
  <c r="F55" i="7"/>
  <c r="AA59" i="6"/>
  <c r="AA55" i="6"/>
  <c r="AA58" i="6"/>
  <c r="AA54" i="6"/>
  <c r="AA52" i="6"/>
  <c r="AA57" i="6"/>
  <c r="AA53" i="6"/>
  <c r="AA56" i="6"/>
  <c r="U59" i="6"/>
  <c r="U55" i="6"/>
  <c r="U58" i="6"/>
  <c r="U54" i="6"/>
  <c r="U53" i="6"/>
  <c r="U57" i="6"/>
  <c r="U56" i="6"/>
  <c r="U52" i="6"/>
  <c r="R59" i="6"/>
  <c r="R55" i="6"/>
  <c r="R52" i="6"/>
  <c r="R58" i="6"/>
  <c r="R54" i="6"/>
  <c r="R56" i="6"/>
  <c r="R57" i="6"/>
  <c r="R53" i="6"/>
  <c r="O59" i="6"/>
  <c r="O55" i="6"/>
  <c r="O57" i="6"/>
  <c r="O58" i="6"/>
  <c r="O54" i="6"/>
  <c r="O53" i="6"/>
  <c r="O52" i="6"/>
  <c r="O56" i="6"/>
  <c r="L87" i="6"/>
  <c r="L50" i="6"/>
  <c r="I87" i="6"/>
  <c r="I50" i="6"/>
  <c r="F87" i="6"/>
  <c r="F50" i="6"/>
  <c r="X50" i="6" l="1"/>
  <c r="X57" i="6" s="1"/>
  <c r="I60" i="7"/>
  <c r="I88" i="7" s="1"/>
  <c r="X54" i="6"/>
  <c r="F60" i="8"/>
  <c r="F88" i="8" s="1"/>
  <c r="F60" i="7"/>
  <c r="F88" i="7" s="1"/>
  <c r="L54" i="7"/>
  <c r="L57" i="7"/>
  <c r="L52" i="7"/>
  <c r="L55" i="7"/>
  <c r="L56" i="7"/>
  <c r="L58" i="7"/>
  <c r="L53" i="7"/>
  <c r="L59" i="7"/>
  <c r="AA60" i="6"/>
  <c r="AA88" i="6" s="1"/>
  <c r="U60" i="6"/>
  <c r="U88" i="6" s="1"/>
  <c r="R60" i="6"/>
  <c r="R88" i="6" s="1"/>
  <c r="O60" i="6"/>
  <c r="O88" i="6" s="1"/>
  <c r="F58" i="6"/>
  <c r="F53" i="6"/>
  <c r="F56" i="6"/>
  <c r="F59" i="6"/>
  <c r="F55" i="6"/>
  <c r="F54" i="6"/>
  <c r="F57" i="6"/>
  <c r="F52" i="6"/>
  <c r="I56" i="6"/>
  <c r="I59" i="6"/>
  <c r="I54" i="6"/>
  <c r="I57" i="6"/>
  <c r="I52" i="6"/>
  <c r="I55" i="6"/>
  <c r="I53" i="6"/>
  <c r="I58" i="6"/>
  <c r="L54" i="6"/>
  <c r="L57" i="6"/>
  <c r="L52" i="6"/>
  <c r="L59" i="6"/>
  <c r="L55" i="6"/>
  <c r="L58" i="6"/>
  <c r="L53" i="6"/>
  <c r="L56" i="6"/>
  <c r="X55" i="6" l="1"/>
  <c r="X59" i="6"/>
  <c r="X58" i="6"/>
  <c r="X52" i="6"/>
  <c r="X56" i="6"/>
  <c r="X53" i="6"/>
  <c r="L60" i="7"/>
  <c r="L88" i="7" s="1"/>
  <c r="F60" i="6"/>
  <c r="F88" i="6" s="1"/>
  <c r="L60" i="6"/>
  <c r="L88" i="6" s="1"/>
  <c r="I60" i="6"/>
  <c r="I88" i="6" s="1"/>
  <c r="X60" i="6" l="1"/>
  <c r="X88" i="6" s="1"/>
  <c r="L133" i="1"/>
  <c r="L138" i="1" s="1"/>
  <c r="H185" i="1"/>
  <c r="H156" i="1"/>
  <c r="I147" i="1"/>
  <c r="I174" i="1" s="1"/>
  <c r="I133" i="1"/>
  <c r="I138" i="1" s="1"/>
  <c r="H60" i="1"/>
  <c r="H100" i="1" s="1"/>
  <c r="E185" i="1"/>
  <c r="L147" i="1" l="1"/>
  <c r="L174" i="1" s="1"/>
  <c r="I28" i="1"/>
  <c r="I34" i="1" s="1"/>
  <c r="E156" i="1"/>
  <c r="I183" i="1" l="1"/>
  <c r="I185" i="1"/>
  <c r="I184" i="1"/>
  <c r="I182" i="1"/>
  <c r="I170" i="1"/>
  <c r="I46" i="1"/>
  <c r="E96" i="1"/>
  <c r="E99" i="1"/>
  <c r="H96" i="1" l="1"/>
  <c r="K96" i="1"/>
  <c r="K99" i="1"/>
  <c r="H99" i="1"/>
  <c r="I186" i="1"/>
  <c r="I187" i="1" s="1"/>
  <c r="F147" i="1"/>
  <c r="I38" i="2"/>
  <c r="J38" i="2" s="1"/>
  <c r="I39" i="2"/>
  <c r="J39" i="2" s="1"/>
  <c r="I40" i="2"/>
  <c r="J40" i="2" s="1"/>
  <c r="I37" i="2"/>
  <c r="J37" i="2" s="1"/>
  <c r="D44" i="2"/>
  <c r="E44" i="2"/>
  <c r="C44" i="2"/>
  <c r="E12" i="2"/>
  <c r="I75" i="1" l="1"/>
  <c r="G7" i="3" s="1"/>
  <c r="I75" i="7"/>
  <c r="G18" i="3" s="1"/>
  <c r="L75" i="6"/>
  <c r="G11" i="3" s="1"/>
  <c r="F75" i="1"/>
  <c r="G6" i="3" s="1"/>
  <c r="F75" i="8"/>
  <c r="G20" i="3" s="1"/>
  <c r="F75" i="7"/>
  <c r="G17" i="3" s="1"/>
  <c r="I75" i="6"/>
  <c r="G10" i="3" s="1"/>
  <c r="F75" i="6"/>
  <c r="G9" i="3" s="1"/>
  <c r="X75" i="6"/>
  <c r="G15" i="3" s="1"/>
  <c r="U75" i="6"/>
  <c r="G14" i="3" s="1"/>
  <c r="R75" i="6"/>
  <c r="G13" i="3" s="1"/>
  <c r="O75" i="6"/>
  <c r="G12" i="3" s="1"/>
  <c r="E39" i="2"/>
  <c r="E40" i="2"/>
  <c r="E38" i="2"/>
  <c r="E37" i="2"/>
  <c r="C12" i="2"/>
  <c r="D12" i="2"/>
  <c r="O74" i="6" l="1"/>
  <c r="R74" i="6"/>
  <c r="X74" i="6"/>
  <c r="U74" i="6"/>
  <c r="D39" i="2"/>
  <c r="I74" i="7" s="1"/>
  <c r="C38" i="2"/>
  <c r="C37" i="2"/>
  <c r="F74" i="1" s="1"/>
  <c r="F6" i="3" s="1"/>
  <c r="D37" i="2"/>
  <c r="I74" i="1" s="1"/>
  <c r="C40" i="2"/>
  <c r="F74" i="8" s="1"/>
  <c r="D40" i="2"/>
  <c r="C39" i="2"/>
  <c r="F74" i="7" s="1"/>
  <c r="D38" i="2"/>
  <c r="L74" i="6" s="1"/>
  <c r="F44" i="2"/>
  <c r="F12" i="2"/>
  <c r="E119" i="1"/>
  <c r="E118" i="1"/>
  <c r="E117" i="1"/>
  <c r="E115" i="1"/>
  <c r="E114" i="1"/>
  <c r="E60" i="1"/>
  <c r="E100" i="1" s="1"/>
  <c r="E45" i="1"/>
  <c r="F133" i="1"/>
  <c r="F138" i="1" s="1"/>
  <c r="F28" i="1"/>
  <c r="I80" i="7" l="1"/>
  <c r="I89" i="7" s="1"/>
  <c r="I90" i="7" s="1"/>
  <c r="I93" i="7" s="1"/>
  <c r="I96" i="7" s="1"/>
  <c r="F18" i="3"/>
  <c r="L80" i="6"/>
  <c r="L89" i="6" s="1"/>
  <c r="L90" i="6" s="1"/>
  <c r="L94" i="6" s="1"/>
  <c r="L99" i="6" s="1"/>
  <c r="F11" i="3"/>
  <c r="U80" i="6"/>
  <c r="U89" i="6" s="1"/>
  <c r="U90" i="6" s="1"/>
  <c r="U93" i="6" s="1"/>
  <c r="U96" i="6" s="1"/>
  <c r="F14" i="3"/>
  <c r="F80" i="7"/>
  <c r="F89" i="7" s="1"/>
  <c r="F90" i="7" s="1"/>
  <c r="F94" i="7" s="1"/>
  <c r="F99" i="7" s="1"/>
  <c r="F17" i="3"/>
  <c r="X80" i="6"/>
  <c r="X89" i="6" s="1"/>
  <c r="X90" i="6" s="1"/>
  <c r="X171" i="6" s="1"/>
  <c r="F15" i="3"/>
  <c r="I80" i="1"/>
  <c r="I89" i="1" s="1"/>
  <c r="F7" i="3"/>
  <c r="R80" i="6"/>
  <c r="R89" i="6" s="1"/>
  <c r="R90" i="6" s="1"/>
  <c r="R94" i="6" s="1"/>
  <c r="R99" i="6" s="1"/>
  <c r="F13" i="3"/>
  <c r="F80" i="8"/>
  <c r="F89" i="8" s="1"/>
  <c r="F90" i="8" s="1"/>
  <c r="F171" i="8" s="1"/>
  <c r="F20" i="3"/>
  <c r="O80" i="6"/>
  <c r="O89" i="6" s="1"/>
  <c r="O90" i="6" s="1"/>
  <c r="O171" i="6" s="1"/>
  <c r="F12" i="3"/>
  <c r="K14" i="1"/>
  <c r="F37" i="2"/>
  <c r="K118" i="1"/>
  <c r="H118" i="1"/>
  <c r="K119" i="1"/>
  <c r="H119" i="1"/>
  <c r="H114" i="1"/>
  <c r="K114" i="1"/>
  <c r="H45" i="1"/>
  <c r="I45" i="1" s="1"/>
  <c r="I47" i="1" s="1"/>
  <c r="K45" i="1"/>
  <c r="H115" i="1"/>
  <c r="K115" i="1"/>
  <c r="H117" i="1"/>
  <c r="K117" i="1"/>
  <c r="L75" i="1"/>
  <c r="G8" i="3" s="1"/>
  <c r="L75" i="7"/>
  <c r="G19" i="3" s="1"/>
  <c r="AA75" i="6"/>
  <c r="G16" i="3" s="1"/>
  <c r="I94" i="7"/>
  <c r="I99" i="7" s="1"/>
  <c r="I171" i="7"/>
  <c r="I74" i="6"/>
  <c r="F74" i="6"/>
  <c r="L93" i="6"/>
  <c r="L96" i="6" s="1"/>
  <c r="L171" i="6"/>
  <c r="O94" i="6"/>
  <c r="O99" i="6" s="1"/>
  <c r="L74" i="1"/>
  <c r="F8" i="3" s="1"/>
  <c r="F39" i="2"/>
  <c r="L74" i="7" s="1"/>
  <c r="F19" i="3" s="1"/>
  <c r="F38" i="2"/>
  <c r="AA74" i="6" s="1"/>
  <c r="F16" i="3" s="1"/>
  <c r="F40" i="2"/>
  <c r="F34" i="1"/>
  <c r="F80" i="1"/>
  <c r="F89" i="1" s="1"/>
  <c r="F174" i="1"/>
  <c r="R171" i="6" l="1"/>
  <c r="U94" i="6"/>
  <c r="U99" i="6" s="1"/>
  <c r="U171" i="6"/>
  <c r="O93" i="6"/>
  <c r="O96" i="6" s="1"/>
  <c r="X93" i="6"/>
  <c r="X96" i="6" s="1"/>
  <c r="X98" i="6" s="1"/>
  <c r="X94" i="6"/>
  <c r="X99" i="6" s="1"/>
  <c r="X101" i="6" s="1"/>
  <c r="R93" i="6"/>
  <c r="R96" i="6" s="1"/>
  <c r="R98" i="6" s="1"/>
  <c r="F93" i="8"/>
  <c r="F96" i="8" s="1"/>
  <c r="F98" i="8" s="1"/>
  <c r="F80" i="6"/>
  <c r="F89" i="6" s="1"/>
  <c r="F90" i="6" s="1"/>
  <c r="F171" i="6" s="1"/>
  <c r="F9" i="3"/>
  <c r="I80" i="6"/>
  <c r="I89" i="6" s="1"/>
  <c r="I90" i="6" s="1"/>
  <c r="I171" i="6" s="1"/>
  <c r="F10" i="3"/>
  <c r="F94" i="8"/>
  <c r="F99" i="8" s="1"/>
  <c r="F101" i="8" s="1"/>
  <c r="F93" i="7"/>
  <c r="F96" i="7" s="1"/>
  <c r="F98" i="7" s="1"/>
  <c r="F171" i="7"/>
  <c r="L27" i="1"/>
  <c r="L28" i="1" s="1"/>
  <c r="L34" i="1" s="1"/>
  <c r="L80" i="1"/>
  <c r="L89" i="1" s="1"/>
  <c r="L80" i="7"/>
  <c r="L89" i="7" s="1"/>
  <c r="L90" i="7" s="1"/>
  <c r="L171" i="7" s="1"/>
  <c r="AA80" i="6"/>
  <c r="AA89" i="6" s="1"/>
  <c r="AA90" i="6" s="1"/>
  <c r="AA93" i="6" s="1"/>
  <c r="AA96" i="6" s="1"/>
  <c r="I87" i="1"/>
  <c r="I50" i="1"/>
  <c r="F101" i="7"/>
  <c r="F100" i="7"/>
  <c r="I97" i="7"/>
  <c r="I98" i="7"/>
  <c r="I100" i="7"/>
  <c r="I101" i="7"/>
  <c r="L100" i="6"/>
  <c r="L101" i="6"/>
  <c r="R101" i="6"/>
  <c r="R100" i="6"/>
  <c r="L97" i="6"/>
  <c r="L98" i="6"/>
  <c r="U97" i="6"/>
  <c r="U98" i="6"/>
  <c r="O101" i="6"/>
  <c r="O100" i="6"/>
  <c r="U101" i="6"/>
  <c r="U100" i="6"/>
  <c r="O97" i="6"/>
  <c r="O98" i="6"/>
  <c r="F46" i="1"/>
  <c r="F183" i="1"/>
  <c r="F184" i="1"/>
  <c r="F182" i="1"/>
  <c r="F185" i="1"/>
  <c r="F45" i="1"/>
  <c r="F170" i="1"/>
  <c r="X100" i="6" l="1"/>
  <c r="X97" i="6"/>
  <c r="I94" i="6"/>
  <c r="I99" i="6" s="1"/>
  <c r="AA94" i="6"/>
  <c r="AA99" i="6" s="1"/>
  <c r="I93" i="6"/>
  <c r="I96" i="6" s="1"/>
  <c r="I98" i="6" s="1"/>
  <c r="R97" i="6"/>
  <c r="R102" i="6" s="1"/>
  <c r="R112" i="6" s="1"/>
  <c r="F93" i="6"/>
  <c r="F96" i="6" s="1"/>
  <c r="F98" i="6" s="1"/>
  <c r="F97" i="7"/>
  <c r="F102" i="7" s="1"/>
  <c r="F112" i="7" s="1"/>
  <c r="AA171" i="6"/>
  <c r="F97" i="8"/>
  <c r="F94" i="6"/>
  <c r="F99" i="6" s="1"/>
  <c r="F100" i="8"/>
  <c r="L170" i="1"/>
  <c r="L184" i="1"/>
  <c r="L185" i="1"/>
  <c r="L183" i="1"/>
  <c r="L182" i="1"/>
  <c r="L46" i="1"/>
  <c r="L45" i="1"/>
  <c r="L93" i="7"/>
  <c r="L96" i="7" s="1"/>
  <c r="L98" i="7" s="1"/>
  <c r="L94" i="7"/>
  <c r="L99" i="7" s="1"/>
  <c r="L100" i="7" s="1"/>
  <c r="I53" i="1"/>
  <c r="I52" i="1"/>
  <c r="I58" i="1"/>
  <c r="I59" i="1"/>
  <c r="I57" i="1"/>
  <c r="I56" i="1"/>
  <c r="I54" i="1"/>
  <c r="I55" i="1"/>
  <c r="L102" i="6"/>
  <c r="L130" i="6" s="1"/>
  <c r="X102" i="6"/>
  <c r="X130" i="6" s="1"/>
  <c r="O102" i="6"/>
  <c r="O172" i="6" s="1"/>
  <c r="U102" i="6"/>
  <c r="U112" i="6" s="1"/>
  <c r="I102" i="7"/>
  <c r="I172" i="7" s="1"/>
  <c r="AA97" i="6"/>
  <c r="AA98" i="6"/>
  <c r="I97" i="6"/>
  <c r="F100" i="6"/>
  <c r="F101" i="6"/>
  <c r="I101" i="6"/>
  <c r="I100" i="6"/>
  <c r="AA101" i="6"/>
  <c r="AA100" i="6"/>
  <c r="F186" i="1"/>
  <c r="F187" i="1" s="1"/>
  <c r="F47" i="1"/>
  <c r="F87" i="1" s="1"/>
  <c r="F97" i="6" l="1"/>
  <c r="F102" i="8"/>
  <c r="F112" i="8" s="1"/>
  <c r="L101" i="7"/>
  <c r="L112" i="6"/>
  <c r="L118" i="6" s="1"/>
  <c r="L47" i="1"/>
  <c r="L172" i="6"/>
  <c r="F172" i="7"/>
  <c r="F172" i="8"/>
  <c r="L186" i="1"/>
  <c r="L187" i="1" s="1"/>
  <c r="L97" i="7"/>
  <c r="L102" i="7" s="1"/>
  <c r="L172" i="7" s="1"/>
  <c r="R172" i="6"/>
  <c r="F130" i="7"/>
  <c r="R130" i="6"/>
  <c r="F130" i="8"/>
  <c r="U130" i="6"/>
  <c r="I112" i="7"/>
  <c r="I119" i="7" s="1"/>
  <c r="I60" i="1"/>
  <c r="I88" i="1" s="1"/>
  <c r="I90" i="1" s="1"/>
  <c r="U172" i="6"/>
  <c r="I130" i="7"/>
  <c r="O112" i="6"/>
  <c r="O117" i="6" s="1"/>
  <c r="F102" i="6"/>
  <c r="F172" i="6" s="1"/>
  <c r="F118" i="8"/>
  <c r="F117" i="8"/>
  <c r="F120" i="8"/>
  <c r="F116" i="8"/>
  <c r="F115" i="8"/>
  <c r="F114" i="8"/>
  <c r="F119" i="8"/>
  <c r="X112" i="6"/>
  <c r="X115" i="6" s="1"/>
  <c r="X172" i="6"/>
  <c r="O130" i="6"/>
  <c r="I102" i="6"/>
  <c r="I130" i="6" s="1"/>
  <c r="AA102" i="6"/>
  <c r="AA172" i="6" s="1"/>
  <c r="F119" i="7"/>
  <c r="F118" i="7"/>
  <c r="F115" i="7"/>
  <c r="F116" i="7"/>
  <c r="F120" i="7"/>
  <c r="F117" i="7"/>
  <c r="F114" i="7"/>
  <c r="L120" i="6"/>
  <c r="U118" i="6"/>
  <c r="U115" i="6"/>
  <c r="U120" i="6"/>
  <c r="U119" i="6"/>
  <c r="U116" i="6"/>
  <c r="U117" i="6"/>
  <c r="U114" i="6"/>
  <c r="R114" i="6"/>
  <c r="R117" i="6"/>
  <c r="R119" i="6"/>
  <c r="R115" i="6"/>
  <c r="R120" i="6"/>
  <c r="R116" i="6"/>
  <c r="R118" i="6"/>
  <c r="F50" i="1"/>
  <c r="I120" i="7" l="1"/>
  <c r="I117" i="7"/>
  <c r="I115" i="7"/>
  <c r="L117" i="6"/>
  <c r="L116" i="6"/>
  <c r="L119" i="6"/>
  <c r="L115" i="6"/>
  <c r="L114" i="6"/>
  <c r="L121" i="6" s="1"/>
  <c r="L137" i="6" s="1"/>
  <c r="L139" i="6" s="1"/>
  <c r="L50" i="1"/>
  <c r="L87" i="1"/>
  <c r="O119" i="6"/>
  <c r="I118" i="7"/>
  <c r="I114" i="7"/>
  <c r="I116" i="7"/>
  <c r="I112" i="6"/>
  <c r="I120" i="6" s="1"/>
  <c r="I172" i="6"/>
  <c r="AA130" i="6"/>
  <c r="AA112" i="6"/>
  <c r="AA119" i="6" s="1"/>
  <c r="O115" i="6"/>
  <c r="O116" i="6"/>
  <c r="O114" i="6"/>
  <c r="O120" i="6"/>
  <c r="O118" i="6"/>
  <c r="L112" i="7"/>
  <c r="L116" i="7" s="1"/>
  <c r="I94" i="1"/>
  <c r="I99" i="1" s="1"/>
  <c r="I93" i="1"/>
  <c r="I96" i="1" s="1"/>
  <c r="I171" i="1"/>
  <c r="X119" i="6"/>
  <c r="L130" i="7"/>
  <c r="X120" i="6"/>
  <c r="X117" i="6"/>
  <c r="F112" i="6"/>
  <c r="F115" i="6" s="1"/>
  <c r="X118" i="6"/>
  <c r="F130" i="6"/>
  <c r="X114" i="6"/>
  <c r="X116" i="6"/>
  <c r="F121" i="8"/>
  <c r="F137" i="8" s="1"/>
  <c r="F139" i="8" s="1"/>
  <c r="F121" i="7"/>
  <c r="F137" i="7" s="1"/>
  <c r="F139" i="7" s="1"/>
  <c r="I119" i="6"/>
  <c r="R121" i="6"/>
  <c r="R137" i="6" s="1"/>
  <c r="R139" i="6" s="1"/>
  <c r="U121" i="6"/>
  <c r="U137" i="6" s="1"/>
  <c r="U139" i="6" s="1"/>
  <c r="F52" i="1"/>
  <c r="F53" i="1"/>
  <c r="F54" i="1"/>
  <c r="F55" i="1"/>
  <c r="F57" i="1"/>
  <c r="F56" i="1"/>
  <c r="F58" i="1"/>
  <c r="F59" i="1"/>
  <c r="I118" i="6" l="1"/>
  <c r="L57" i="1"/>
  <c r="L52" i="1"/>
  <c r="L58" i="1"/>
  <c r="L56" i="1"/>
  <c r="L59" i="1"/>
  <c r="L54" i="1"/>
  <c r="L55" i="1"/>
  <c r="L53" i="1"/>
  <c r="I117" i="6"/>
  <c r="I114" i="6"/>
  <c r="AA117" i="6"/>
  <c r="I115" i="6"/>
  <c r="I121" i="6" s="1"/>
  <c r="I137" i="6" s="1"/>
  <c r="I139" i="6" s="1"/>
  <c r="I121" i="7"/>
  <c r="I137" i="7" s="1"/>
  <c r="I139" i="7" s="1"/>
  <c r="I150" i="7" s="1"/>
  <c r="I154" i="7" s="1"/>
  <c r="I151" i="7" s="1"/>
  <c r="I116" i="6"/>
  <c r="F118" i="6"/>
  <c r="L114" i="7"/>
  <c r="AA118" i="6"/>
  <c r="AA115" i="6"/>
  <c r="AA116" i="6"/>
  <c r="AA120" i="6"/>
  <c r="O121" i="6"/>
  <c r="O137" i="6" s="1"/>
  <c r="O139" i="6" s="1"/>
  <c r="O173" i="6" s="1"/>
  <c r="O175" i="6" s="1"/>
  <c r="AA114" i="6"/>
  <c r="L118" i="7"/>
  <c r="L117" i="7"/>
  <c r="L120" i="7"/>
  <c r="L115" i="7"/>
  <c r="L119" i="7"/>
  <c r="F114" i="6"/>
  <c r="F120" i="6"/>
  <c r="F119" i="6"/>
  <c r="X121" i="6"/>
  <c r="X137" i="6" s="1"/>
  <c r="X139" i="6" s="1"/>
  <c r="X150" i="6" s="1"/>
  <c r="F117" i="6"/>
  <c r="F116" i="6"/>
  <c r="I98" i="1"/>
  <c r="I97" i="1"/>
  <c r="I100" i="1"/>
  <c r="I101" i="1"/>
  <c r="F173" i="8"/>
  <c r="F175" i="8" s="1"/>
  <c r="F150" i="8"/>
  <c r="F154" i="8" s="1"/>
  <c r="F173" i="7"/>
  <c r="F175" i="7" s="1"/>
  <c r="F150" i="7"/>
  <c r="F154" i="7" s="1"/>
  <c r="U173" i="6"/>
  <c r="U175" i="6" s="1"/>
  <c r="U150" i="6"/>
  <c r="L173" i="6"/>
  <c r="L175" i="6" s="1"/>
  <c r="L150" i="6"/>
  <c r="L154" i="6" s="1"/>
  <c r="R173" i="6"/>
  <c r="R175" i="6" s="1"/>
  <c r="R150" i="6"/>
  <c r="F60" i="1"/>
  <c r="F88" i="1" s="1"/>
  <c r="F90" i="1" s="1"/>
  <c r="L60" i="1" l="1"/>
  <c r="L88" i="1" s="1"/>
  <c r="L90" i="1" s="1"/>
  <c r="L121" i="7"/>
  <c r="L137" i="7" s="1"/>
  <c r="L139" i="7" s="1"/>
  <c r="I173" i="7"/>
  <c r="I175" i="7" s="1"/>
  <c r="AA121" i="6"/>
  <c r="AA137" i="6" s="1"/>
  <c r="AA139" i="6" s="1"/>
  <c r="O150" i="6"/>
  <c r="O154" i="6" s="1"/>
  <c r="F121" i="6"/>
  <c r="F137" i="6" s="1"/>
  <c r="F139" i="6" s="1"/>
  <c r="F173" i="6" s="1"/>
  <c r="F175" i="6" s="1"/>
  <c r="X173" i="6"/>
  <c r="X175" i="6" s="1"/>
  <c r="I102" i="1"/>
  <c r="I172" i="1" s="1"/>
  <c r="F151" i="8"/>
  <c r="F155" i="8" s="1"/>
  <c r="F152" i="8" s="1"/>
  <c r="I155" i="7"/>
  <c r="I152" i="7" s="1"/>
  <c r="F151" i="7"/>
  <c r="F155" i="7" s="1"/>
  <c r="F152" i="7" s="1"/>
  <c r="L173" i="7"/>
  <c r="L175" i="7" s="1"/>
  <c r="L150" i="7"/>
  <c r="L154" i="7" s="1"/>
  <c r="L151" i="6"/>
  <c r="L155" i="6" s="1"/>
  <c r="L152" i="6" s="1"/>
  <c r="U154" i="6"/>
  <c r="U151" i="6" s="1"/>
  <c r="I173" i="6"/>
  <c r="I175" i="6" s="1"/>
  <c r="I150" i="6"/>
  <c r="X154" i="6"/>
  <c r="AA173" i="6"/>
  <c r="AA175" i="6" s="1"/>
  <c r="AA150" i="6"/>
  <c r="R154" i="6"/>
  <c r="R151" i="6" s="1"/>
  <c r="F93" i="1"/>
  <c r="F96" i="1" s="1"/>
  <c r="F94" i="1"/>
  <c r="F99" i="1" s="1"/>
  <c r="F171" i="1"/>
  <c r="F150" i="6" l="1"/>
  <c r="F154" i="6" s="1"/>
  <c r="L171" i="1"/>
  <c r="L94" i="1"/>
  <c r="L99" i="1" s="1"/>
  <c r="L93" i="1"/>
  <c r="L96" i="1" s="1"/>
  <c r="O151" i="6"/>
  <c r="O155" i="6" s="1"/>
  <c r="O152" i="6" s="1"/>
  <c r="I112" i="1"/>
  <c r="I118" i="1" s="1"/>
  <c r="I130" i="1"/>
  <c r="F160" i="8"/>
  <c r="F158" i="8"/>
  <c r="F157" i="8"/>
  <c r="F161" i="8"/>
  <c r="F159" i="8"/>
  <c r="L151" i="7"/>
  <c r="L155" i="7" s="1"/>
  <c r="L152" i="7" s="1"/>
  <c r="I157" i="7"/>
  <c r="I160" i="7"/>
  <c r="I159" i="7"/>
  <c r="I158" i="7"/>
  <c r="I161" i="7"/>
  <c r="F159" i="7"/>
  <c r="F158" i="7"/>
  <c r="F161" i="7"/>
  <c r="F157" i="7"/>
  <c r="F160" i="7"/>
  <c r="U155" i="6"/>
  <c r="U152" i="6" s="1"/>
  <c r="I154" i="6"/>
  <c r="I151" i="6" s="1"/>
  <c r="I155" i="6" s="1"/>
  <c r="I152" i="6" s="1"/>
  <c r="F151" i="6"/>
  <c r="F155" i="6" s="1"/>
  <c r="F152" i="6" s="1"/>
  <c r="R155" i="6"/>
  <c r="R152" i="6" s="1"/>
  <c r="AA154" i="6"/>
  <c r="AA151" i="6" s="1"/>
  <c r="X151" i="6"/>
  <c r="L160" i="6"/>
  <c r="L157" i="6"/>
  <c r="L158" i="6"/>
  <c r="L161" i="6"/>
  <c r="L159" i="6"/>
  <c r="F101" i="1"/>
  <c r="F100" i="1"/>
  <c r="F98" i="1"/>
  <c r="F97" i="1"/>
  <c r="I114" i="1" l="1"/>
  <c r="L97" i="1"/>
  <c r="L98" i="1"/>
  <c r="I115" i="1"/>
  <c r="L101" i="1"/>
  <c r="L100" i="1"/>
  <c r="I116" i="1"/>
  <c r="I120" i="1"/>
  <c r="I119" i="1"/>
  <c r="I117" i="1"/>
  <c r="F162" i="8"/>
  <c r="F176" i="8" s="1"/>
  <c r="F177" i="8" s="1"/>
  <c r="F162" i="7"/>
  <c r="F176" i="7" s="1"/>
  <c r="F177" i="7" s="1"/>
  <c r="D17" i="3" s="1"/>
  <c r="E17" i="3" s="1"/>
  <c r="I162" i="7"/>
  <c r="I176" i="7" s="1"/>
  <c r="I177" i="7" s="1"/>
  <c r="D18" i="3" s="1"/>
  <c r="E18" i="3" s="1"/>
  <c r="L160" i="7"/>
  <c r="L158" i="7"/>
  <c r="L161" i="7"/>
  <c r="L159" i="7"/>
  <c r="L157" i="7"/>
  <c r="AA155" i="6"/>
  <c r="AA152" i="6" s="1"/>
  <c r="U160" i="6"/>
  <c r="U159" i="6"/>
  <c r="U158" i="6"/>
  <c r="U161" i="6"/>
  <c r="U157" i="6"/>
  <c r="O160" i="6"/>
  <c r="O159" i="6"/>
  <c r="O158" i="6"/>
  <c r="O161" i="6"/>
  <c r="O157" i="6"/>
  <c r="X155" i="6"/>
  <c r="R161" i="6"/>
  <c r="R157" i="6"/>
  <c r="R160" i="6"/>
  <c r="R159" i="6"/>
  <c r="R158" i="6"/>
  <c r="I160" i="6"/>
  <c r="I161" i="6"/>
  <c r="I157" i="6"/>
  <c r="I158" i="6"/>
  <c r="I159" i="6"/>
  <c r="L162" i="6"/>
  <c r="L176" i="6" s="1"/>
  <c r="L177" i="6" s="1"/>
  <c r="D11" i="3" s="1"/>
  <c r="E11" i="3" s="1"/>
  <c r="F159" i="6"/>
  <c r="F161" i="6"/>
  <c r="F157" i="6"/>
  <c r="F160" i="6"/>
  <c r="F158" i="6"/>
  <c r="F102" i="1"/>
  <c r="F172" i="1" s="1"/>
  <c r="I121" i="1" l="1"/>
  <c r="I137" i="1" s="1"/>
  <c r="I139" i="1" s="1"/>
  <c r="L102" i="1"/>
  <c r="F179" i="8"/>
  <c r="D20" i="3"/>
  <c r="E20" i="3" s="1"/>
  <c r="Q16" i="9"/>
  <c r="R16" i="9" s="1"/>
  <c r="I173" i="1"/>
  <c r="I175" i="1" s="1"/>
  <c r="I150" i="1"/>
  <c r="I154" i="1" s="1"/>
  <c r="I151" i="1" s="1"/>
  <c r="I155" i="1" s="1"/>
  <c r="I152" i="1" s="1"/>
  <c r="U162" i="6"/>
  <c r="U176" i="6" s="1"/>
  <c r="U177" i="6" s="1"/>
  <c r="K20" i="9" s="1"/>
  <c r="L20" i="9" s="1"/>
  <c r="R162" i="6"/>
  <c r="R176" i="6" s="1"/>
  <c r="R177" i="6" s="1"/>
  <c r="I162" i="6"/>
  <c r="I176" i="6" s="1"/>
  <c r="I177" i="6" s="1"/>
  <c r="O162" i="6"/>
  <c r="O176" i="6" s="1"/>
  <c r="O177" i="6" s="1"/>
  <c r="L162" i="7"/>
  <c r="L176" i="7" s="1"/>
  <c r="L177" i="7" s="1"/>
  <c r="D19" i="3" s="1"/>
  <c r="E19" i="3" s="1"/>
  <c r="I179" i="7"/>
  <c r="N17" i="9"/>
  <c r="O17" i="9" s="1"/>
  <c r="F179" i="7"/>
  <c r="N15" i="9"/>
  <c r="O15" i="9" s="1"/>
  <c r="L179" i="6"/>
  <c r="K17" i="9"/>
  <c r="L17" i="9" s="1"/>
  <c r="AA161" i="6"/>
  <c r="AA159" i="6"/>
  <c r="AA157" i="6"/>
  <c r="AA160" i="6"/>
  <c r="AA158" i="6"/>
  <c r="F162" i="6"/>
  <c r="F176" i="6" s="1"/>
  <c r="F177" i="6" s="1"/>
  <c r="D9" i="3" s="1"/>
  <c r="E9" i="3" s="1"/>
  <c r="X152" i="6"/>
  <c r="F112" i="1"/>
  <c r="F119" i="1" s="1"/>
  <c r="F130" i="1"/>
  <c r="L172" i="1" l="1"/>
  <c r="L130" i="1"/>
  <c r="L112" i="1"/>
  <c r="K19" i="9"/>
  <c r="L19" i="9" s="1"/>
  <c r="T19" i="9" s="1"/>
  <c r="U19" i="9" s="1"/>
  <c r="V19" i="9" s="1"/>
  <c r="D13" i="3"/>
  <c r="E13" i="3" s="1"/>
  <c r="U179" i="6"/>
  <c r="D14" i="3"/>
  <c r="E14" i="3" s="1"/>
  <c r="K16" i="9"/>
  <c r="L16" i="9" s="1"/>
  <c r="T16" i="9" s="1"/>
  <c r="U16" i="9" s="1"/>
  <c r="V16" i="9" s="1"/>
  <c r="D10" i="3"/>
  <c r="E10" i="3" s="1"/>
  <c r="O179" i="6"/>
  <c r="D12" i="3"/>
  <c r="E12" i="3" s="1"/>
  <c r="R179" i="6"/>
  <c r="I179" i="6"/>
  <c r="I158" i="1"/>
  <c r="I160" i="1"/>
  <c r="I161" i="1"/>
  <c r="I157" i="1"/>
  <c r="I159" i="1"/>
  <c r="R24" i="9"/>
  <c r="R25" i="9"/>
  <c r="K18" i="9"/>
  <c r="L18" i="9" s="1"/>
  <c r="T18" i="9" s="1"/>
  <c r="L179" i="7"/>
  <c r="N22" i="9"/>
  <c r="O22" i="9" s="1"/>
  <c r="O24" i="9" s="1"/>
  <c r="T20" i="9"/>
  <c r="U20" i="9" s="1"/>
  <c r="AA162" i="6"/>
  <c r="AA176" i="6" s="1"/>
  <c r="AA177" i="6" s="1"/>
  <c r="D16" i="3" s="1"/>
  <c r="E16" i="3" s="1"/>
  <c r="F179" i="6"/>
  <c r="K15" i="9"/>
  <c r="L15" i="9" s="1"/>
  <c r="X157" i="6"/>
  <c r="X160" i="6"/>
  <c r="X159" i="6"/>
  <c r="X158" i="6"/>
  <c r="X161" i="6"/>
  <c r="F116" i="1"/>
  <c r="F117" i="1"/>
  <c r="F115" i="1"/>
  <c r="F114" i="1"/>
  <c r="F120" i="1"/>
  <c r="F118" i="1"/>
  <c r="L118" i="1" l="1"/>
  <c r="L115" i="1"/>
  <c r="L114" i="1"/>
  <c r="L120" i="1"/>
  <c r="L119" i="1"/>
  <c r="L117" i="1"/>
  <c r="L116" i="1"/>
  <c r="V20" i="9"/>
  <c r="U18" i="9"/>
  <c r="V18" i="9" s="1"/>
  <c r="I162" i="1"/>
  <c r="I176" i="1" s="1"/>
  <c r="I177" i="1" s="1"/>
  <c r="X162" i="6"/>
  <c r="X176" i="6" s="1"/>
  <c r="X177" i="6" s="1"/>
  <c r="O25" i="9"/>
  <c r="AA179" i="6"/>
  <c r="K22" i="9"/>
  <c r="L22" i="9" s="1"/>
  <c r="F121" i="1"/>
  <c r="F137" i="1" s="1"/>
  <c r="F139" i="1" s="1"/>
  <c r="L121" i="1" l="1"/>
  <c r="L137" i="1" s="1"/>
  <c r="L139" i="1" s="1"/>
  <c r="X179" i="6"/>
  <c r="D15" i="3"/>
  <c r="E15" i="3" s="1"/>
  <c r="H17" i="9"/>
  <c r="I17" i="9" s="1"/>
  <c r="T17" i="9" s="1"/>
  <c r="U17" i="9" s="1"/>
  <c r="V17" i="9" s="1"/>
  <c r="D7" i="3"/>
  <c r="E7" i="3" s="1"/>
  <c r="I179" i="1"/>
  <c r="K21" i="9"/>
  <c r="L21" i="9" s="1"/>
  <c r="L24" i="9" s="1"/>
  <c r="F150" i="1"/>
  <c r="F173" i="1"/>
  <c r="F175" i="1" s="1"/>
  <c r="L150" i="1" l="1"/>
  <c r="L154" i="1" s="1"/>
  <c r="L151" i="1" s="1"/>
  <c r="L155" i="1" s="1"/>
  <c r="L152" i="1" s="1"/>
  <c r="L173" i="1"/>
  <c r="L175" i="1" s="1"/>
  <c r="T21" i="9"/>
  <c r="U21" i="9" s="1"/>
  <c r="L23" i="9"/>
  <c r="L25" i="9"/>
  <c r="F154" i="1"/>
  <c r="F151" i="1" s="1"/>
  <c r="L160" i="1" l="1"/>
  <c r="L159" i="1"/>
  <c r="L158" i="1"/>
  <c r="L161" i="1"/>
  <c r="L157" i="1"/>
  <c r="V21" i="9"/>
  <c r="U23" i="9"/>
  <c r="T23" i="9"/>
  <c r="F155" i="1"/>
  <c r="F152" i="1" s="1"/>
  <c r="L162" i="1" l="1"/>
  <c r="L176" i="1" s="1"/>
  <c r="L177" i="1" s="1"/>
  <c r="V23" i="9"/>
  <c r="F161" i="1"/>
  <c r="F158" i="1"/>
  <c r="F160" i="1"/>
  <c r="F159" i="1"/>
  <c r="F157" i="1"/>
  <c r="D8" i="3" l="1"/>
  <c r="E8" i="3" s="1"/>
  <c r="L179" i="1"/>
  <c r="H22" i="9"/>
  <c r="I22" i="9" s="1"/>
  <c r="T22" i="9" s="1"/>
  <c r="U22" i="9" s="1"/>
  <c r="V22" i="9" s="1"/>
  <c r="F162" i="1"/>
  <c r="F176" i="1" s="1"/>
  <c r="F177" i="1" s="1"/>
  <c r="D6" i="3" s="1"/>
  <c r="E6" i="3" s="1"/>
  <c r="H15" i="9" l="1"/>
  <c r="I15" i="9" s="1"/>
  <c r="F179" i="1"/>
  <c r="I24" i="9" l="1"/>
  <c r="T15" i="9"/>
  <c r="I25" i="9"/>
  <c r="U15" i="9" l="1"/>
  <c r="T24" i="9"/>
  <c r="T25" i="9"/>
  <c r="U25" i="9" l="1"/>
  <c r="U24" i="9"/>
  <c r="V15" i="9"/>
  <c r="V25" i="9" l="1"/>
  <c r="V24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Celio Santana Lisboa</author>
    <author>Anderson</author>
    <author>Wilson Fernandes de Souza Filho</author>
  </authors>
  <commentList>
    <comment ref="E96" authorId="0" shapeId="0" xr:uid="{227D59D1-2B6E-4E37-A860-884E326A159D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H96" authorId="0" shapeId="0" xr:uid="{1F178DA5-1D0F-4C9F-BE80-3AD3731525EB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K96" authorId="0" shapeId="0" xr:uid="{EF74F692-8C4C-4612-B60E-80C3B4B89262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E98" authorId="0" shapeId="0" xr:uid="{33A4EAC6-9662-4D2D-A04A-FC566EBDDCFF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H98" authorId="0" shapeId="0" xr:uid="{BEEEA7A1-16B7-48A8-AAE2-2A1FE5591A5C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K98" authorId="0" shapeId="0" xr:uid="{E3EC09D3-D6AB-44B9-8427-C427288011F3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E99" authorId="0" shapeId="0" xr:uid="{9B4E4296-2B1B-4EB5-8C09-08EC6F9042F6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H99" authorId="0" shapeId="0" xr:uid="{6553AD1C-49A3-4065-9384-AD46DADF0CAB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K99" authorId="0" shapeId="0" xr:uid="{9F8C315D-0F67-4BE7-8DCC-1AD5F0259418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E101" authorId="0" shapeId="0" xr:uid="{F49A81C7-7B1B-467F-9F71-9E3F17D5C1D1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H101" authorId="0" shapeId="0" xr:uid="{1EC65510-824A-4599-AB06-04D380F9964C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K101" authorId="0" shapeId="0" xr:uid="{E336CD9D-B067-4D34-85A5-E978C6BEC90D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E114" authorId="0" shapeId="0" xr:uid="{A7BDEE69-2528-4E5B-87C7-243FA81078CD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H114" authorId="0" shapeId="0" xr:uid="{8FAC0DC0-85D2-4074-9589-E90F8AE80D3D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K114" authorId="0" shapeId="0" xr:uid="{2FB83B34-BC8F-46B2-B636-4EC39C0410C5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E115" authorId="0" shapeId="0" xr:uid="{B8B7570E-F4FC-492F-B11D-0142C81DCEF9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H115" authorId="0" shapeId="0" xr:uid="{D182396E-613A-4E3D-95D3-5B342B62F7DA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K115" authorId="0" shapeId="0" xr:uid="{FBFA85A3-2B3A-4A62-A940-17FAE45E873C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E116" authorId="0" shapeId="0" xr:uid="{203BF6B7-F799-481A-87DC-A5E1057CEDA8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H116" authorId="0" shapeId="0" xr:uid="{1F093BF0-E2A5-4783-A40D-0625C07BC618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K116" authorId="0" shapeId="0" xr:uid="{9459B7F1-E854-49DD-9B02-675F4F87644E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E117" authorId="0" shapeId="0" xr:uid="{E29BF919-9E3F-43ED-AD0E-560168B778F2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H117" authorId="0" shapeId="0" xr:uid="{148C8A23-42B3-4674-9282-5033378F5633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K117" authorId="0" shapeId="0" xr:uid="{F440E02D-8B8C-4CB6-BCB0-91F3170C4A51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E118" authorId="0" shapeId="0" xr:uid="{F6687CAE-7839-4B12-B8F8-531FFAFF6600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H118" authorId="0" shapeId="0" xr:uid="{0ABF80D3-1DFB-40C1-BCBC-322497B0B983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K118" authorId="0" shapeId="0" xr:uid="{6B93E984-C88E-4D84-8951-CB4B0AC00FA4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F132" authorId="1" shapeId="0" xr:uid="{7121A624-50FE-4437-AC7D-A897B90E0301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I132" authorId="1" shapeId="0" xr:uid="{F643DD16-B50A-488D-BC92-C1563037D0DA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L132" authorId="1" shapeId="0" xr:uid="{61398E3B-2875-44C2-A478-B4EB49190D70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C137" authorId="2" shapeId="0" xr:uid="{0520D1EA-C5DF-4C58-BC7D-1D26CCB87275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C153" authorId="0" shapeId="0" xr:uid="{C22EC579-C907-458B-ACF9-48444CD6790D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E154" authorId="3" shapeId="0" xr:uid="{D7B09E2F-676B-4FAA-9835-E14431983F89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H154" authorId="3" shapeId="0" xr:uid="{8848E516-BC21-40CF-B96B-98EF9FC8D17B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K154" authorId="3" shapeId="0" xr:uid="{E93C43D0-91EB-4953-866E-FD05DCEE4B9E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E155" authorId="3" shapeId="0" xr:uid="{C3F3A61C-1BAB-426B-874B-B896B3B391EE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H155" authorId="3" shapeId="0" xr:uid="{4DC2A166-3EC0-44CC-A7BC-C447F2FB38AF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K155" authorId="3" shapeId="0" xr:uid="{387FBA83-7BF9-4D58-AD72-8DB60C9100DD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Celio Santana Lisboa</author>
    <author>Anderson</author>
    <author>Wilson Fernandes de Souza Filho</author>
  </authors>
  <commentList>
    <comment ref="E96" authorId="0" shapeId="0" xr:uid="{71C78232-B45E-4EEF-B4BD-278975B7FEBC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H96" authorId="0" shapeId="0" xr:uid="{FA32932D-9FBC-455A-AEC2-1BA537F90B08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K96" authorId="0" shapeId="0" xr:uid="{F4534D02-E7F8-44E7-BAE9-2AA865723B9E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N96" authorId="0" shapeId="0" xr:uid="{230BCDCE-74EB-49C3-9398-EFF4DC325285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Q96" authorId="0" shapeId="0" xr:uid="{2302CCAF-E1AC-4051-BBB5-93B9795CC17B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T96" authorId="0" shapeId="0" xr:uid="{F8BD4301-1CD4-4035-B5DD-886CC2DB55D5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W96" authorId="0" shapeId="0" xr:uid="{0FD8282D-B382-4519-ABC6-839DC9122C3C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Z96" authorId="0" shapeId="0" xr:uid="{51737238-BD62-4CC0-A7E5-157F33915DED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E98" authorId="0" shapeId="0" xr:uid="{A7FCF20C-87EF-4696-830C-C1E76096CE6C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H98" authorId="0" shapeId="0" xr:uid="{9FF30F74-DB84-4CBA-9F3F-6E2E99EDFADF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K98" authorId="0" shapeId="0" xr:uid="{70BF54FF-C7B0-47AD-B520-913514909460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N98" authorId="0" shapeId="0" xr:uid="{883B5E75-B304-4B12-89AA-FAB60C793F95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Q98" authorId="0" shapeId="0" xr:uid="{16C3C199-C60D-436B-A5A9-C540870066EE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T98" authorId="0" shapeId="0" xr:uid="{63193C1A-0F93-44D9-BA29-6C499F2933B1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W98" authorId="0" shapeId="0" xr:uid="{72D02B51-1B3A-48EF-A4E4-6E97D960DC62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Z98" authorId="0" shapeId="0" xr:uid="{0347DC1F-1EEC-42EA-8BBE-4465B23C7F4C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E99" authorId="0" shapeId="0" xr:uid="{5EAE4B29-9880-4C9D-8D8E-CA5A7DB07562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H99" authorId="0" shapeId="0" xr:uid="{38AB530A-A800-4830-BA67-09C0D95C3A70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K99" authorId="0" shapeId="0" xr:uid="{BC0381B3-2A0A-4AA0-BD05-7D924C7A94B3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N99" authorId="0" shapeId="0" xr:uid="{71D19633-E4DF-4C91-8C8E-83F757D30281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Q99" authorId="0" shapeId="0" xr:uid="{8E440484-C61D-45C4-A987-E11929731348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T99" authorId="0" shapeId="0" xr:uid="{ED2164D8-8CBE-4A3A-BA11-6903BA2991E7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W99" authorId="0" shapeId="0" xr:uid="{13389DA8-E0AA-4D02-8EB7-B7A5700D81B6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Z99" authorId="0" shapeId="0" xr:uid="{3A1DE8F0-657B-4B6B-8B60-224187D3C2AE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E101" authorId="0" shapeId="0" xr:uid="{AAD2D087-B37C-4545-803A-2ECFD3E98BD1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H101" authorId="0" shapeId="0" xr:uid="{0F802B3A-6F7C-4151-978F-44FE76D648AE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K101" authorId="0" shapeId="0" xr:uid="{C3D32F12-FA8D-413A-9803-3A984D3BC507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N101" authorId="0" shapeId="0" xr:uid="{08873BE0-FCC2-421A-94C1-B555926302D8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Q101" authorId="0" shapeId="0" xr:uid="{599DF138-2291-45F4-8730-7BEEB694FA67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T101" authorId="0" shapeId="0" xr:uid="{E9CBC721-3F35-4480-9CA0-C68A4857A694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W101" authorId="0" shapeId="0" xr:uid="{1314C784-FFC7-4DA2-9B09-7C3D7A234D98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Z101" authorId="0" shapeId="0" xr:uid="{3CA35FF7-48D0-426A-A26B-90DD36ECD0A2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E114" authorId="0" shapeId="0" xr:uid="{CC93785F-0963-4347-B221-0DC7E527D3BB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H114" authorId="0" shapeId="0" xr:uid="{D7E9CADE-93F6-46FA-BC38-476CAA31A3EF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K114" authorId="0" shapeId="0" xr:uid="{EBCEFBBD-1DC8-4EF3-B35B-FDD27D5E2EFF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N114" authorId="0" shapeId="0" xr:uid="{78A0329E-9499-4C5D-9212-A38EEBD66C32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Q114" authorId="0" shapeId="0" xr:uid="{E25F714E-1724-4ACB-A38D-8DC7C099F81E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T114" authorId="0" shapeId="0" xr:uid="{3F3C6B77-6279-4DD1-82FF-A6F2A00A85A1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W114" authorId="0" shapeId="0" xr:uid="{A3F814AF-EF94-4F67-9E89-D123CD18C93F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Z114" authorId="0" shapeId="0" xr:uid="{2AB7F355-3060-4FDA-B1D4-7981B335E019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E115" authorId="0" shapeId="0" xr:uid="{07AB991D-0745-49DB-AD23-E6F1FCB09040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H115" authorId="0" shapeId="0" xr:uid="{2B0C1260-5A24-4EC4-B49C-22022F3D4020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K115" authorId="0" shapeId="0" xr:uid="{5D8244CE-A8BD-42EF-ACC4-192BB3B6C3F9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N115" authorId="0" shapeId="0" xr:uid="{F3FAA217-427D-4526-804D-5DBC9E94C90B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Q115" authorId="0" shapeId="0" xr:uid="{593B553D-AE6A-47C0-8C09-37BB2C7856AB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T115" authorId="0" shapeId="0" xr:uid="{A1CD2A5D-AA57-4344-9F0A-C1CDEE2E0A90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W115" authorId="0" shapeId="0" xr:uid="{C40438C9-76F5-47AD-B0D6-37FAA2FFD025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Z115" authorId="0" shapeId="0" xr:uid="{76781954-4C95-4D3A-A981-6583F96715D6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E116" authorId="0" shapeId="0" xr:uid="{FAD6A296-9285-41B7-A5D1-42E883AC92C0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H116" authorId="0" shapeId="0" xr:uid="{620FFB53-E8D4-4FE1-98C5-26010D638285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K116" authorId="0" shapeId="0" xr:uid="{0B5163A8-4DA8-4272-B02B-E14BE1361530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N116" authorId="0" shapeId="0" xr:uid="{6C6E40A4-7181-4239-A85D-92CE2E7B285A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Q116" authorId="0" shapeId="0" xr:uid="{E3CF707D-1B9F-4883-A0CC-1476A855B5CD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T116" authorId="0" shapeId="0" xr:uid="{C783614A-4934-4950-B0EC-D63EC964360A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W116" authorId="0" shapeId="0" xr:uid="{7882F51E-F01B-4CCB-9CDB-7EEB4D372458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Z116" authorId="0" shapeId="0" xr:uid="{981ED6D6-444C-4333-A023-A6C1E4366D1D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E117" authorId="0" shapeId="0" xr:uid="{9D8E2C71-6DD4-4C9B-B3A7-15B42D1DF13C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H117" authorId="0" shapeId="0" xr:uid="{5DF91B31-B3E2-4C7E-97CE-784342235AA4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K117" authorId="0" shapeId="0" xr:uid="{B0098902-C46A-4022-8F26-F96479EAECCB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N117" authorId="0" shapeId="0" xr:uid="{05C9EDBF-EB78-4DD1-8116-64E8C7064A66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Q117" authorId="0" shapeId="0" xr:uid="{13641431-4368-4910-A3DA-79D99D28ED29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T117" authorId="0" shapeId="0" xr:uid="{E2CD690F-1348-4124-A470-1C3C4DC77DB6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W117" authorId="0" shapeId="0" xr:uid="{227334EA-42CF-4007-9140-639E0B4623CF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Z117" authorId="0" shapeId="0" xr:uid="{2E25B63A-DD43-46E4-AFCA-02D95324B8CA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E118" authorId="0" shapeId="0" xr:uid="{7586135E-D383-45C7-B7A6-C0344F767BCA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H118" authorId="0" shapeId="0" xr:uid="{9A2ADAA7-13B5-440A-AFAB-8E9512069F9C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K118" authorId="0" shapeId="0" xr:uid="{4330EDF5-63A6-4D6E-BA74-8F7B2E4FA59D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N118" authorId="0" shapeId="0" xr:uid="{BC2CF44F-7DCF-4382-A9BF-FC25E0B3AA14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Q118" authorId="0" shapeId="0" xr:uid="{CD857BCB-73BC-482C-8EA3-06EB3095A8B0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T118" authorId="0" shapeId="0" xr:uid="{108E3D30-EC39-4CAE-9233-2250903D107F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W118" authorId="0" shapeId="0" xr:uid="{6B50CE3A-202D-4B34-8CA3-7A89FCD9F8CC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Z118" authorId="0" shapeId="0" xr:uid="{0600A0FE-433A-4317-B435-6525FE18CED5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F132" authorId="1" shapeId="0" xr:uid="{E0EACD24-10CC-4C8D-B5FC-374F05D9BD14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I132" authorId="1" shapeId="0" xr:uid="{F4CEF69F-EF4F-40E9-927D-3F731413EAC1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L132" authorId="1" shapeId="0" xr:uid="{8617F4C3-D061-4746-98A8-2FA999C81B6A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O132" authorId="1" shapeId="0" xr:uid="{3433B9D9-0F7B-4BEA-BA54-AF93AFCCA399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R132" authorId="1" shapeId="0" xr:uid="{B20E22C2-1E44-40DA-A600-55BDF001D201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U132" authorId="1" shapeId="0" xr:uid="{CF2B19E8-45D1-4D64-AC0D-9A6030FFD8EC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X132" authorId="1" shapeId="0" xr:uid="{C67B3D0D-EC10-4056-917D-FC4A80554E72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AA132" authorId="1" shapeId="0" xr:uid="{41EC2CCC-DE12-4607-B145-BF730932F47A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C137" authorId="2" shapeId="0" xr:uid="{907072AE-C125-41E6-937A-CEEFD5AC4CC3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C153" authorId="0" shapeId="0" xr:uid="{D40401BA-DC21-4AD2-A848-18143AE869FC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E154" authorId="3" shapeId="0" xr:uid="{33CC5DC5-F9CF-4490-B294-0A102E32B3E6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H154" authorId="3" shapeId="0" xr:uid="{EB56C4FE-6FF1-4A50-897F-AD5B8BA135D4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K154" authorId="3" shapeId="0" xr:uid="{BEB8ABCC-C463-4AD2-8A85-3868697B7E18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N154" authorId="3" shapeId="0" xr:uid="{E3758800-B514-4FEE-9580-9693B541EB86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Q154" authorId="3" shapeId="0" xr:uid="{46147BDE-714C-4373-A8F0-9812DD4FFC39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T154" authorId="3" shapeId="0" xr:uid="{CBE69B28-3D3B-4EB1-A6A2-DC9881A65A42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W154" authorId="3" shapeId="0" xr:uid="{F58AEA6C-7059-4338-A3A9-2217C676099F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Z154" authorId="3" shapeId="0" xr:uid="{9974C1D3-C930-4CAC-A5BF-0C753C902EFB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E155" authorId="3" shapeId="0" xr:uid="{6C6C04DB-3581-4554-AA0A-D6044FAE3920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H155" authorId="3" shapeId="0" xr:uid="{50562E31-9211-4C14-B132-651F7C19E772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K155" authorId="3" shapeId="0" xr:uid="{DD05AB8E-9101-4C01-B47D-A82B2188243F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N155" authorId="3" shapeId="0" xr:uid="{1545691E-EED6-4424-AE88-659CD5094BF4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Q155" authorId="3" shapeId="0" xr:uid="{3000C708-8470-47AD-A691-D8963BAB11E3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T155" authorId="3" shapeId="0" xr:uid="{1448997A-DB48-41E8-A183-6C0A1135635B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W155" authorId="3" shapeId="0" xr:uid="{C6A95FD2-E1C2-418A-A8C6-50820CCD657B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Z155" authorId="3" shapeId="0" xr:uid="{F003CE4C-F54B-4940-8236-6140B7D232DF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Celio Santana Lisboa</author>
    <author>Anderson</author>
    <author>Wilson Fernandes de Souza Filho</author>
  </authors>
  <commentList>
    <comment ref="E96" authorId="0" shapeId="0" xr:uid="{8F6A194A-7258-4F4E-ADDF-672D5E7EFE2E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H96" authorId="0" shapeId="0" xr:uid="{3FD0A9EC-95CD-4697-814F-23A7F1D41305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K96" authorId="0" shapeId="0" xr:uid="{94B821B5-EE55-40F5-ACFA-EB6D3F3FDBC5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E98" authorId="0" shapeId="0" xr:uid="{0C3FF00C-83CC-48C9-B9DE-3524CE6A86ED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H98" authorId="0" shapeId="0" xr:uid="{DB77C252-7419-49DE-8D43-90A7DF203878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K98" authorId="0" shapeId="0" xr:uid="{7631A3B6-233F-4079-BB4B-FBF1A6ACA660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E99" authorId="0" shapeId="0" xr:uid="{1D4D4E40-43A0-4412-91F4-7D593DAD5E35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H99" authorId="0" shapeId="0" xr:uid="{27C111E8-FC64-43C8-8AE5-D42D46B57953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K99" authorId="0" shapeId="0" xr:uid="{33F49CCE-479A-45DF-AD71-C8121FC8E810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E101" authorId="0" shapeId="0" xr:uid="{A2C1C537-37E5-41F9-906F-404F5E218CBD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H101" authorId="0" shapeId="0" xr:uid="{319FAE59-C6CA-4732-A618-9C2E44AE0B68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K101" authorId="0" shapeId="0" xr:uid="{A66F38B9-1F20-499E-A6FD-D1335948FDF8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E114" authorId="0" shapeId="0" xr:uid="{9DCA5B5B-C6F3-4F32-993B-625A0F4854DB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H114" authorId="0" shapeId="0" xr:uid="{C7C79653-139F-4989-87CB-A3BBEDB0501C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K114" authorId="0" shapeId="0" xr:uid="{C8DB435A-C461-4D06-92F9-C5E9C7D672A2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E115" authorId="0" shapeId="0" xr:uid="{2C488945-4CF4-4064-A364-1E2D616FFB2E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H115" authorId="0" shapeId="0" xr:uid="{D9AB3E01-3404-4F78-AC8D-BDB24F29D648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K115" authorId="0" shapeId="0" xr:uid="{E6D6336F-C00B-4E9E-BEAE-C934B2F135BB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E116" authorId="0" shapeId="0" xr:uid="{FB73B217-B85C-45C1-82A5-EC76F1B26739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H116" authorId="0" shapeId="0" xr:uid="{55765B20-F8C0-4402-8ED3-782A55CE6F6F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K116" authorId="0" shapeId="0" xr:uid="{599B16E3-529D-4146-917A-CD7AF218013A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E117" authorId="0" shapeId="0" xr:uid="{96FB1B27-7635-43D7-8426-509F6D906E37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H117" authorId="0" shapeId="0" xr:uid="{E4A37759-E958-4E62-8E4D-C24E00CB1614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K117" authorId="0" shapeId="0" xr:uid="{73652C78-0F54-4E2C-9D8D-9D7A0062097D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E118" authorId="0" shapeId="0" xr:uid="{2227C230-1CE7-4B0B-A6A9-F12970A3D336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H118" authorId="0" shapeId="0" xr:uid="{414811BC-E89B-4D09-B082-677660C0BE4A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K118" authorId="0" shapeId="0" xr:uid="{141BEEB7-DE97-4851-96AD-E7486019B659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F132" authorId="1" shapeId="0" xr:uid="{00001B84-99EC-4C1B-9F89-0C71B62FC23E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I132" authorId="1" shapeId="0" xr:uid="{6FAD7560-FE2E-452F-908B-4FD46CD8EA80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L132" authorId="1" shapeId="0" xr:uid="{2138D98A-571E-4481-A04E-4AC7BF6C53C0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C137" authorId="2" shapeId="0" xr:uid="{BA6C09E2-40F4-48CF-ABF8-8D635791B4B8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C153" authorId="0" shapeId="0" xr:uid="{CD7EA570-1270-459F-9BE2-65B281E04029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E154" authorId="3" shapeId="0" xr:uid="{FE407839-AF20-42BE-991C-889B95D8C6BA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H154" authorId="3" shapeId="0" xr:uid="{D78B9DD0-38BF-42AA-9A19-769BA448BBB9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K154" authorId="3" shapeId="0" xr:uid="{C47EFADB-95D6-4390-BE06-94E84FA2A4D0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E155" authorId="3" shapeId="0" xr:uid="{A49C036C-0EAF-417C-B873-F86D77F131A2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H155" authorId="3" shapeId="0" xr:uid="{F6C1FD57-6D4D-49D5-95F3-EB7E07E2B6ED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K155" authorId="3" shapeId="0" xr:uid="{781E534A-A866-4B7E-B90C-92E87932FF69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Celio Santana Lisboa</author>
    <author>Anderson</author>
    <author>Wilson Fernandes de Souza Filho</author>
  </authors>
  <commentList>
    <comment ref="E96" authorId="0" shapeId="0" xr:uid="{B2C6421C-CA8D-45AA-86F8-EB5105C61AE1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E98" authorId="0" shapeId="0" xr:uid="{3D318D81-D009-4E26-BFF7-17A29E806365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E99" authorId="0" shapeId="0" xr:uid="{5EF0E387-BFEF-4C72-B56F-CC1D228B6EEC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E101" authorId="0" shapeId="0" xr:uid="{2520C546-6A03-4602-9257-E305B6D69C91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E114" authorId="0" shapeId="0" xr:uid="{6226245A-4CED-468C-8DAD-8AA1C9B93FC0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E115" authorId="0" shapeId="0" xr:uid="{E20653D1-A475-4194-86B1-C49903D97145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E116" authorId="0" shapeId="0" xr:uid="{A3C28D79-8415-4524-97AC-5243B950F287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E117" authorId="0" shapeId="0" xr:uid="{97C3E8F1-BADD-4C00-91B9-DED5594E1463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E118" authorId="0" shapeId="0" xr:uid="{1A69CF22-FBB5-4FBD-9BB6-E97FB28B2C7D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F132" authorId="1" shapeId="0" xr:uid="{81AEAF1A-020D-43DD-A23D-CC194603EEA5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C137" authorId="2" shapeId="0" xr:uid="{C7E5992F-37B2-442E-AD36-019157B4ECD5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C153" authorId="0" shapeId="0" xr:uid="{B68874EE-0562-4F94-8A9F-3B25A1BB4F2E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E154" authorId="3" shapeId="0" xr:uid="{37D74E97-C77E-47DE-9A92-CBB4CAD1C19C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E155" authorId="3" shapeId="0" xr:uid="{359E3BFA-6FEE-4551-B4EC-73CB60C71A7A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</commentList>
</comments>
</file>

<file path=xl/sharedStrings.xml><?xml version="1.0" encoding="utf-8"?>
<sst xmlns="http://schemas.openxmlformats.org/spreadsheetml/2006/main" count="1840" uniqueCount="349">
  <si>
    <t>PLANILHA DE CUSTOS E FORMAÇÃO DE PREÇOS</t>
  </si>
  <si>
    <t>MODELO PARA A CONSOLIDAÇÃO E APRESENTAÇÃO DE PROPOSTAS</t>
  </si>
  <si>
    <t>Com ajustes após publicação da Lei n° 13.467, de 2017; IN 5/17 e IN7/18</t>
  </si>
  <si>
    <r>
      <rPr>
        <b/>
        <sz val="11"/>
        <color rgb="FFFF0000"/>
        <rFont val="Calibri"/>
        <family val="2"/>
        <scheme val="minor"/>
      </rPr>
      <t>AVISO</t>
    </r>
    <r>
      <rPr>
        <b/>
        <sz val="11"/>
        <rFont val="Calibri"/>
        <family val="2"/>
        <scheme val="minor"/>
      </rPr>
      <t>: Esta planilha de custos visa facilitar e agilizar a elaboração das propostas de preços dos licitantes. Embora ela não seja de uso obrigatório neste Pregão Eletrônico, é recomendável sua utilização pelos licitantes, vez que está devidamente atualizada nos termos da IN SEGES/MPDG nº 05/2017 e 07/2018.</t>
    </r>
  </si>
  <si>
    <t>Dados para composição dos custos referentes a mão de 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</si>
  <si>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</si>
  <si>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</si>
  <si>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</si>
  <si>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</si>
  <si>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Data-Base da Categoria (dia/mês)</t>
  </si>
  <si>
    <t xml:space="preserve">Número de registro da CCT no MTE </t>
  </si>
  <si>
    <t>Data de apresentação desta proposta de preços</t>
  </si>
  <si>
    <t>Local da prestação dos serviços</t>
  </si>
  <si>
    <t>CASCAVEL</t>
  </si>
  <si>
    <t>Notas explicativas:</t>
  </si>
  <si>
    <t>a) Deverá ser elaborado um quadro para cada tipo de serviço;</t>
  </si>
  <si>
    <t>Módulo 1 - Composição da Remuneração</t>
  </si>
  <si>
    <t>Composição da Remuneração</t>
  </si>
  <si>
    <t>Valor (R$)</t>
  </si>
  <si>
    <t>A</t>
  </si>
  <si>
    <t>Salário-Base (Cláusula 3ª CCT)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</si>
  <si>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</si>
  <si>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</si>
  <si>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</si>
  <si>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</si>
  <si>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</si>
  <si>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</si>
  <si>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</si>
  <si>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Noturno Reduzida</t>
  </si>
  <si>
    <t>F</t>
  </si>
  <si>
    <t>Adicional de Hora Extra no Feriado Trabalhado</t>
  </si>
  <si>
    <t>G</t>
  </si>
  <si>
    <t>Módulo 2 - Encargos e Benefícios Anuais, Mensais e Diários</t>
  </si>
  <si>
    <t>a) Como a planilha de custos e formação de preços é calculada mensalmente, provisiona-se proporcionalmente 1/12 (um doze avos) dos valores referentes a gratificação natalina, férias e adicional de férias.</t>
  </si>
  <si>
    <t>b) O adicional de férias contido no Submódulo 2.1 corresponde a 1/3 (um terço) da remuneração que por sua vez é divido por 12 (doze).</t>
  </si>
  <si>
    <t>Submódulo 2.1 - 13º (décimo terceiro) Salário, Férias e Adicional de Férias</t>
  </si>
  <si>
    <t>2.1</t>
  </si>
  <si>
    <t>13º (décimo terceiro) Salário, Férias e Adicional de Férias</t>
  </si>
  <si>
    <t>Submódulo 2.2 - Encargos Previdenciários (GPS), Fundo de Garantia por Tempo de Serviço (FGTS) e outras contribuições.</t>
  </si>
  <si>
    <r>
      <t xml:space="preserve">Base de cálculo deste submódulo </t>
    </r>
    <r>
      <rPr>
        <sz val="12"/>
        <color rgb="FFFF0000"/>
        <rFont val="Calibri"/>
        <family val="2"/>
        <scheme val="minor"/>
      </rPr>
      <t>(M1+M2.1)</t>
    </r>
    <r>
      <rPr>
        <b/>
        <sz val="12"/>
        <color theme="1"/>
        <rFont val="Calibri"/>
        <family val="2"/>
        <scheme val="minor"/>
      </rPr>
      <t>:</t>
    </r>
  </si>
  <si>
    <t>2.2</t>
  </si>
  <si>
    <t>GPS, FGTS e outras contribuições</t>
  </si>
  <si>
    <t>INSS - empregador</t>
  </si>
  <si>
    <t>Salário Educação</t>
  </si>
  <si>
    <t>SAT - GIIL/RAT</t>
  </si>
  <si>
    <t>SESC ou SESI</t>
  </si>
  <si>
    <t>SENAI - SENAC</t>
  </si>
  <si>
    <t>SEBRAE</t>
  </si>
  <si>
    <t>INCRA</t>
  </si>
  <si>
    <t>H</t>
  </si>
  <si>
    <t>FGTS</t>
  </si>
  <si>
    <t>a) Os percentuais dos encargos previdenciários, do FGTS e demais contribuições são aqueles estabelecidos pela legislação vigente.</t>
  </si>
  <si>
    <t>b) RAT - Riscos Ambientais do Trabalho previsto no art. 22, II, da Lei nº 8212/1991, percentual de 1% para risco leve, 2% para risco médio e 3% para risco grave de acordo com o CNAE, conforme Anexo V, do Decreto nº 6.957/2009 e  art. 72, §1º, IN RFB 971/2009.</t>
  </si>
  <si>
    <t>c) FAT - Fator Acidentário de Prevenção (art. 10, da Lei 10.666/2003) pode reduzir o valor da alíquota do RAT em até 50% ou aumentá-lo em até 100% (multiplicador variável de 0,50 a 2,00)</t>
  </si>
  <si>
    <t>d) SAT (Seguro de Acidentes de Trabalho) - GIIL/RAT (Grau de Incidência de incapacidade Laborativa) = (RATxFAP)</t>
  </si>
  <si>
    <t>e) O percentual máximo SAT-GIIL/RAT é de 6% (3% RAT x 2 FAT), contudo, para efeito de cálculo, foi considerado o percentual de 3%. Cada empresa deve preencher de acordo com o valor máximo referente a sua realidade</t>
  </si>
  <si>
    <t>g) Esses percentuais incidem sobre o Módulo 1, o Submódulo 2.1.</t>
  </si>
  <si>
    <t>i) O cálculo dos tributos leva em consideração as alíquotas ordinárias dos tributos, não adentrando os regimes especiais de tributação e/ou desoneração de folha de pagamento.</t>
  </si>
  <si>
    <t>2.3</t>
  </si>
  <si>
    <t>Benefícios Mensais e Diários</t>
  </si>
  <si>
    <t xml:space="preserve">Transporte </t>
  </si>
  <si>
    <t>Auxílio Alimentação (valor conforme CCT: cláusula 13ª)</t>
  </si>
  <si>
    <t xml:space="preserve">Benefício Social Familiar (valor conforme CCT: cláusula 17ª)  </t>
  </si>
  <si>
    <t xml:space="preserve">Auxílio Saúde (valor conforme CCT: cláusula 16ª)  </t>
  </si>
  <si>
    <t>Seguro de Vida</t>
  </si>
  <si>
    <t>Outros Benefícios Mensais e Diários</t>
  </si>
  <si>
    <t>a) O valor informado deverá ser o custo real do benefício (descontado o valor eventualmente pago pelo empregado).</t>
  </si>
  <si>
    <t>b) Vale Transporte - deduzida cota parte do trabalhador (6% do salário-base), conforme Lei 7.418/1985 e Lei 7.619/87, regulamentada pelo Decreto nº 95.247/1987</t>
  </si>
  <si>
    <t>Quadro-Resumo do Módulo 2 - Encargos e Benefícios anuais, mensais e diários</t>
  </si>
  <si>
    <t>Encargos e Benefícios Anuais, Mensais e Diários</t>
  </si>
  <si>
    <t>Módulo 3 - Provisão para Rescisão</t>
  </si>
  <si>
    <r>
      <t>Base de cálculo do AP Indenizado</t>
    </r>
    <r>
      <rPr>
        <b/>
        <sz val="12"/>
        <color rgb="FFFF0000"/>
        <rFont val="Calibri"/>
        <family val="2"/>
        <scheme val="minor"/>
      </rPr>
      <t xml:space="preserve"> </t>
    </r>
    <r>
      <rPr>
        <sz val="12"/>
        <color rgb="FFFF0000"/>
        <rFont val="Calibri"/>
        <family val="2"/>
        <scheme val="minor"/>
      </rPr>
      <t>((M1+M2)-(Letras A+B+C+D+E+F+G do SM2.2))</t>
    </r>
    <r>
      <rPr>
        <b/>
        <sz val="12"/>
        <rFont val="Calibri"/>
        <family val="2"/>
        <scheme val="minor"/>
      </rPr>
      <t>:</t>
    </r>
  </si>
  <si>
    <r>
      <t xml:space="preserve">Base de cálculo do AP Trabalho </t>
    </r>
    <r>
      <rPr>
        <sz val="12"/>
        <color rgb="FFFF0000"/>
        <rFont val="Calibri"/>
        <family val="2"/>
        <scheme val="minor"/>
      </rPr>
      <t>(M1+M2)</t>
    </r>
    <r>
      <rPr>
        <b/>
        <sz val="12"/>
        <rFont val="Calibri"/>
        <family val="2"/>
        <scheme val="minor"/>
      </rPr>
      <t>:</t>
    </r>
  </si>
  <si>
    <t>Provisão para Rescisão</t>
  </si>
  <si>
    <t>Incidência do FGTS sobre o Aviso Prévio Indenizado</t>
  </si>
  <si>
    <t>Incidência de GPS, FGTS e outras contribuições sobre o Aviso Prévio Trabalhado</t>
  </si>
  <si>
    <t>a) Cerca de 5% do pessoal é demitido pelo empregador, antes do término do contrato de trabalho (Acordão TCU 6771/2009 - Primeira Câmara)</t>
  </si>
  <si>
    <t>b) Índice do aviso prévio indenizado é de 0,42%, conforme Acordão TCU 6771/2009 e 1507/2018, ambos da Primeira Câmara. No caso de renovação contratual, utilizar o percentual de 0,042% referente aos 3 dias de aviso acrescidos por ano (Lei 12.506/2011)</t>
  </si>
  <si>
    <t>c) Utilizou-se a retenção de 4% (com ponderação de 50%) a título de multa sobre o FGTS sobre o aviso prévio indenizado e sobre o aviso prévio trabalhado, conforme orientação da SEGES/MPDG</t>
  </si>
  <si>
    <t>Módulo 4 - Custo de Reposição do Profissional Ausente</t>
  </si>
  <si>
    <t>a) Os itens que contemplam o módulo 4 se referem ao custo dos dias trabalhados pelo repositor/substituto, quando o empregado alocado na prestação de serviço estiver ausente, conforme as previsões estabelecidas na legislação.</t>
  </si>
  <si>
    <t>Submódulo 4.1 - Ausências Legais</t>
  </si>
  <si>
    <r>
      <t xml:space="preserve">Base de cálculo das Ausências Legais </t>
    </r>
    <r>
      <rPr>
        <sz val="12"/>
        <color rgb="FFFF0000"/>
        <rFont val="Calibri"/>
        <family val="2"/>
        <scheme val="minor"/>
      </rPr>
      <t>(M1+M2+M3)</t>
    </r>
    <r>
      <rPr>
        <b/>
        <sz val="12"/>
        <color theme="1"/>
        <rFont val="Calibri"/>
        <family val="2"/>
        <scheme val="minor"/>
      </rPr>
      <t>:</t>
    </r>
  </si>
  <si>
    <t>4.1</t>
  </si>
  <si>
    <t>Ausências Legais</t>
  </si>
  <si>
    <t>Outros (especificar)</t>
  </si>
  <si>
    <t>a) Férias - previstas no art. 7º, XVII, da Constituição Federal e no art. 129 da CLT</t>
  </si>
  <si>
    <t>b) Ausência Legal - prevista no art. 473 CLT (2 dias consecutivos - falecimento de cônjuge, ascendente, descendente, irmão ou pessoa economicamente dependente; 3 dias consecutivos - casamento; 1 dia a cada 12 meses de trabalho - doação de sangue; os dias que comparecer em juízo; até 2 dias - acompanhamento de consultas médicas e exames complementares durante a gravidez da esposa/companheira; 1 dia - acompanhamento do filho de até 6 anos em consulta médica)</t>
  </si>
  <si>
    <t>d) Acidente de Trabalho - prevista no §2º, do art. 43, da Lei 8.213/1991 (durante os primeiros quinze dias de afastamento da atividade por motivo de invalidez, caberá à empresa pagar ao segurado empregado o salário)</t>
  </si>
  <si>
    <t>f) Afastamento Paternidade - previsto no inciso II, do art. 1º, da Lei nº 11770/2008 (prorroga a duração da licença-paternidade por mais 15 dias, além dos 5 dias estabelecidos no §1º do art. 10, do ADCT)</t>
  </si>
  <si>
    <t>h) Afastamento Maternidade - previsto no inciso I do art. 1º, da Lei nº 11.770/2008 (prorroga por 60 dias a duração da licença-maternidade prevista no inciso XVIII, do art. 7º, da Constituição Federal)</t>
  </si>
  <si>
    <t>Submódulo 4.2 - Intrajornada</t>
  </si>
  <si>
    <r>
      <t xml:space="preserve">Base de cálculo da Intrajornada </t>
    </r>
    <r>
      <rPr>
        <b/>
        <sz val="11"/>
        <color rgb="FFFF0000"/>
        <rFont val="Calibri"/>
        <family val="2"/>
        <scheme val="minor"/>
      </rPr>
      <t>(M1+M2+M3):</t>
    </r>
  </si>
  <si>
    <t>4.2</t>
  </si>
  <si>
    <t>Intrajornada</t>
  </si>
  <si>
    <t>Quadro-Resumo do Módulo 4 - Custo de Reposição do Profissional Ausente</t>
  </si>
  <si>
    <t>Custo de Reposição do Profissional Ausente</t>
  </si>
  <si>
    <t xml:space="preserve">Substituto nas Ausências Legais </t>
  </si>
  <si>
    <t>Substituto na Intrajornada</t>
  </si>
  <si>
    <t>Módulo 5 - Insumos Diversos</t>
  </si>
  <si>
    <t>Insumos Diversos</t>
  </si>
  <si>
    <t>Uniformes</t>
  </si>
  <si>
    <t>Equipamentos administrativos</t>
  </si>
  <si>
    <t>Módulo 6 - Custos Indiretos, Tributos e Lucro</t>
  </si>
  <si>
    <r>
      <t xml:space="preserve">Base de cálculo dos custos indiretos </t>
    </r>
    <r>
      <rPr>
        <sz val="11"/>
        <color rgb="FFFF0000"/>
        <rFont val="Calibri"/>
        <family val="2"/>
        <scheme val="minor"/>
      </rPr>
      <t>(BCCI = M1+M2+M3+M4+M5)</t>
    </r>
  </si>
  <si>
    <r>
      <t xml:space="preserve">Base de cálculo do lucro </t>
    </r>
    <r>
      <rPr>
        <sz val="10"/>
        <color rgb="FFFF0000"/>
        <rFont val="Calibri"/>
        <family val="2"/>
        <scheme val="minor"/>
      </rPr>
      <t>(BCL = BCCI+Custos Indiretos)</t>
    </r>
  </si>
  <si>
    <r>
      <t>Base de cálculo dos tributos</t>
    </r>
    <r>
      <rPr>
        <sz val="12"/>
        <color theme="1"/>
        <rFont val="Calibri"/>
        <family val="2"/>
        <scheme val="minor"/>
      </rPr>
      <t xml:space="preserve"> </t>
    </r>
    <r>
      <rPr>
        <sz val="10"/>
        <color rgb="FFFF0000"/>
        <rFont val="Calibri"/>
        <family val="2"/>
        <scheme val="minor"/>
      </rPr>
      <t>(BCT = (BCL+Lucro)/((1-(Somatório da % de tributos)))</t>
    </r>
  </si>
  <si>
    <t>Custos Indiretos, Tributos e Lucro</t>
  </si>
  <si>
    <t>Custos Indiretos</t>
  </si>
  <si>
    <t>Lucro antes do Imposto de Renda (IR)</t>
  </si>
  <si>
    <t>Tributos</t>
  </si>
  <si>
    <t>C.1. Tributos Federais (COFINS)</t>
  </si>
  <si>
    <t>C.2. Tributos Federais (PIS)</t>
  </si>
  <si>
    <t>C.3. Tributos Estaduais (especificar)</t>
  </si>
  <si>
    <t>C.4. Tributos Municipais (ISS)</t>
  </si>
  <si>
    <t>a) As alíquotas do Imposto sobre Serviços - ISS estão previstas no Código Tributário Municipal</t>
  </si>
  <si>
    <t>b) O valor referente a tributos é obtido aplicando-se o percentual sobre o valor do faturamento.</t>
  </si>
  <si>
    <t>2. QUADRO-RESUMO DO CUSTO POR EMPREGADO</t>
  </si>
  <si>
    <t>Mão de obra vinculada à execução contratual (valor por empregado)</t>
  </si>
  <si>
    <t>Módulo 6 – Custos Indiretos, Tributos e Lucro</t>
  </si>
  <si>
    <t>Apoio administrativo</t>
  </si>
  <si>
    <t>BENEFÍCIOS PREVISTOS NA CONVENÇÃO COLETIVA DE TRABALHO</t>
  </si>
  <si>
    <t>Nº do registro da Convenção Coletiva de Trabalho (CCT)</t>
  </si>
  <si>
    <t>Vigência da CCT</t>
  </si>
  <si>
    <t>Data-base da categoria</t>
  </si>
  <si>
    <t>Qte de horas semanais de trabalho</t>
  </si>
  <si>
    <t>Salário estimado para a quantidade de horas semanais</t>
  </si>
  <si>
    <t>Adicional de cumulação</t>
  </si>
  <si>
    <t>Desconto do vale alimentação em caso de falta ao serviço (por dia)</t>
  </si>
  <si>
    <t>Seguro de vida</t>
  </si>
  <si>
    <t>Benefício social familiar</t>
  </si>
  <si>
    <t>CUSTO DE VALE ALIMENTAÇÃO</t>
  </si>
  <si>
    <t>Auxiliar Administrativo
(40 horas semanais)</t>
  </si>
  <si>
    <t xml:space="preserve">Recepcionista
(40 horas semanais) </t>
  </si>
  <si>
    <t xml:space="preserve">Recepcionista
(12x36 horas) </t>
  </si>
  <si>
    <t>Técnico em Secretariado
(40 horas semanais)</t>
  </si>
  <si>
    <t>CUSTO DE VALE TRANSPORTE</t>
  </si>
  <si>
    <t>Cascavel/PR</t>
  </si>
  <si>
    <t>Foz do Iguaçu/PR</t>
  </si>
  <si>
    <t>Guaíra/PR</t>
  </si>
  <si>
    <t>Santa Helena/PR</t>
  </si>
  <si>
    <t>CUSTOS INDIRETOS E LUCRO</t>
  </si>
  <si>
    <t>Custos indiretos</t>
  </si>
  <si>
    <t>Lucro</t>
  </si>
  <si>
    <t>UNIFORME</t>
  </si>
  <si>
    <t>Vale alimentação (dia)</t>
  </si>
  <si>
    <t>Vale alimentação (22 dias)</t>
  </si>
  <si>
    <t>TOTAL MÓDULO 1</t>
  </si>
  <si>
    <t>Parcial Submódulo 2.1</t>
  </si>
  <si>
    <t>Parcial Submódulo 2.2</t>
  </si>
  <si>
    <t>Parcial Submódulo 2.3</t>
  </si>
  <si>
    <t>TOTAL MÓDULO 2</t>
  </si>
  <si>
    <t>TOTAL MÓDULO 3</t>
  </si>
  <si>
    <t>TOTAL MÓDULO 4</t>
  </si>
  <si>
    <t>TOTAL MÓDULO 5</t>
  </si>
  <si>
    <t>TOTAL MÓDULO 6</t>
  </si>
  <si>
    <t>Parcial Submódulo 4.1</t>
  </si>
  <si>
    <t>Parcial Submódulo 4.2</t>
  </si>
  <si>
    <t>(%)</t>
  </si>
  <si>
    <r>
      <t xml:space="preserve">Aviso Prévio Indenizado
</t>
    </r>
    <r>
      <rPr>
        <sz val="10"/>
        <color rgb="FFFF0000"/>
        <rFont val="Calibri"/>
        <family val="2"/>
        <scheme val="minor"/>
      </rPr>
      <t>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</r>
  </si>
  <si>
    <r>
      <t xml:space="preserve">Multa do FGTS sobre o Aviso Prévio Indenizado
</t>
    </r>
    <r>
      <rPr>
        <sz val="10"/>
        <color rgb="FFFF0000"/>
        <rFont val="Calibri"/>
        <family val="2"/>
        <scheme val="minor"/>
      </rPr>
      <t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</t>
    </r>
  </si>
  <si>
    <r>
      <t xml:space="preserve">Aviso Prévio Trabalhado
</t>
    </r>
    <r>
      <rPr>
        <sz val="10"/>
        <color rgb="FFFF0000"/>
        <rFont val="Calibri"/>
        <family val="2"/>
        <scheme val="minor"/>
      </rPr>
      <t xml:space="preserve">1° ano de contrato (cheio): (((7/30)/12)*100 = 1,944% ao mês
7 dias em 30 rateado em 12 meses multiplicado pela estatística cheia, nesse caso, 100%. 
Na Prorrogação será readequado. </t>
    </r>
  </si>
  <si>
    <r>
      <t xml:space="preserve">Multa do FGTS sobre o Aviso Prévio Trabalhado
</t>
    </r>
    <r>
      <rPr>
        <sz val="10"/>
        <color rgb="FFFF0000"/>
        <rFont val="Calibri"/>
        <family val="2"/>
        <scheme val="minor"/>
      </rPr>
      <t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</t>
    </r>
  </si>
  <si>
    <r>
      <t xml:space="preserve">Férias
</t>
    </r>
    <r>
      <rPr>
        <sz val="10"/>
        <color rgb="FFFF0000"/>
        <rFont val="Calibri"/>
        <family val="2"/>
        <scheme val="minor"/>
      </rPr>
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</r>
  </si>
  <si>
    <r>
      <t xml:space="preserve">Ausências Legais
</t>
    </r>
    <r>
      <rPr>
        <sz val="10"/>
        <color rgb="FFFF0000"/>
        <rFont val="Calibri"/>
        <family val="2"/>
        <scheme val="minor"/>
      </rPr>
      <t>((2/30/12) x 100 = 0,5556%
2 = Índice de ocorrência - Dados estatiticos.  (variavel conforme realidade da empresa).
30 =  Impacto sobre o mês
12 = Impacto diluído ao longo de 12 meses.</t>
    </r>
  </si>
  <si>
    <r>
      <t xml:space="preserve">Ausência por Acidente de Trabalho
</t>
    </r>
    <r>
      <rPr>
        <sz val="10"/>
        <color rgb="FFFF0000"/>
        <rFont val="Calibri"/>
        <family val="2"/>
        <scheme val="minor"/>
      </rPr>
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</r>
  </si>
  <si>
    <r>
      <t xml:space="preserve">Licença-Paternidade
</t>
    </r>
    <r>
      <rPr>
        <sz val="10"/>
        <color rgb="FFFF0000"/>
        <rFont val="Calibri"/>
        <family val="2"/>
        <scheme val="minor"/>
      </rPr>
      <t>((5/30/12) x 0,02 = 0,0278%
5 dias de ausência
30 = Impacto sobre o mês
12 = Impacto diluido ao longo de 12 meses
0,02 ou 2% = Índice de ocorrência/estimativa.   (variavel conforme realidade da empresa).</t>
    </r>
  </si>
  <si>
    <r>
      <t xml:space="preserve">Afastamento Maternidade
</t>
    </r>
    <r>
      <rPr>
        <sz val="10"/>
        <color rgb="FFFF0000"/>
        <rFont val="Calibri"/>
        <family val="2"/>
        <scheme val="minor"/>
      </rPr>
      <t>[(4/12)/12 x 0,02 x 100]= 0,0556%
4/12 = 4 meses martenidade por anos (120 dias)
12 = meses do ano
0,02 ou 2% = Índice de ocorrência/ Estatística.  (variavel conforme realidade da empresa).
100 = porcentagem</t>
    </r>
  </si>
  <si>
    <r>
      <t xml:space="preserve">13º (décimo terceiro) Salário
</t>
    </r>
    <r>
      <rPr>
        <sz val="10"/>
        <color rgb="FFFF0000"/>
        <rFont val="Calibri"/>
        <family val="2"/>
        <scheme val="minor"/>
      </rPr>
      <t>1/12meses = 0,0833=8,33%; Cotação de  8,33% sobre o valor do Módulo 1 - Composição da remuneração, conforme Anexo XII da IN 5/17</t>
    </r>
  </si>
  <si>
    <r>
      <t xml:space="preserve">Férias e Adicional de Férias
</t>
    </r>
    <r>
      <rPr>
        <sz val="10"/>
        <color rgb="FFFF0000"/>
        <rFont val="Calibri"/>
        <family val="2"/>
        <scheme val="minor"/>
      </rPr>
      <t>Percentual de ≅ 12,10% (1/11+1/3/11) de férias e adicional de férias, de acordo com a IN 05/2017 em seu anexo XVII, que prevê a retenção desse percentual em conta vinculada.</t>
    </r>
  </si>
  <si>
    <t>12x36</t>
  </si>
  <si>
    <t>Assistência saúde (médica e odontológica)</t>
  </si>
  <si>
    <t>CONTA VINCULADA</t>
  </si>
  <si>
    <t>Valor a provisionar para 13º salário</t>
  </si>
  <si>
    <t>Valor a provisionar para férias e adicional de férias</t>
  </si>
  <si>
    <t>Valor a provisionar referente à multa sobre FGFTS para rescisões sem justa causa</t>
  </si>
  <si>
    <t>Valor a provisionar referente á encargos sobre férias e 13º salário</t>
  </si>
  <si>
    <t xml:space="preserve">CUSTO TOTAL POR EMPREGADO </t>
  </si>
  <si>
    <t>Quantidade de funcionários a contratar</t>
  </si>
  <si>
    <t>TOTAL A RECOLHER MENSALMENTE (considerando a quantidade de funcionários)</t>
  </si>
  <si>
    <t>Valor a recolher em conta vinculada por funcionário</t>
  </si>
  <si>
    <r>
      <t xml:space="preserve">b) A planilha será calculada considerando o </t>
    </r>
    <r>
      <rPr>
        <b/>
        <sz val="10"/>
        <color theme="8"/>
        <rFont val="Calibri"/>
        <family val="2"/>
        <scheme val="minor"/>
      </rPr>
      <t>valor mensal</t>
    </r>
    <r>
      <rPr>
        <sz val="10"/>
        <color theme="8"/>
        <rFont val="Calibri"/>
        <family val="2"/>
        <scheme val="minor"/>
      </rPr>
      <t xml:space="preserve"> do empregado;</t>
    </r>
  </si>
  <si>
    <r>
      <t xml:space="preserve">a) O Módulo 1 refere-se ao </t>
    </r>
    <r>
      <rPr>
        <b/>
        <sz val="10"/>
        <color theme="8"/>
        <rFont val="Calibri"/>
        <family val="2"/>
        <scheme val="minor"/>
      </rPr>
      <t>valor mensal devido ao empregado</t>
    </r>
    <r>
      <rPr>
        <sz val="10"/>
        <color theme="8"/>
        <rFont val="Calibri"/>
        <family val="2"/>
        <scheme val="minor"/>
      </rPr>
      <t xml:space="preserve"> pela prestação do serviço;</t>
    </r>
  </si>
  <si>
    <t>Gratificação</t>
  </si>
  <si>
    <t>c) Deverá ser utilizado o salário normativo da Categoria Profissional vigente.</t>
  </si>
  <si>
    <t>Salário normativo</t>
  </si>
  <si>
    <t>Valor da passagem</t>
  </si>
  <si>
    <t>Valor-dia da passagem (ida e volta)</t>
  </si>
  <si>
    <t>Valor mensal
(22 dias)</t>
  </si>
  <si>
    <t>40 horas</t>
  </si>
  <si>
    <r>
      <t xml:space="preserve">Auxílio Doença
</t>
    </r>
    <r>
      <rPr>
        <sz val="10"/>
        <color rgb="FFFF0000"/>
        <rFont val="Calibri"/>
        <family val="2"/>
        <scheme val="minor"/>
      </rPr>
      <t>(5/30/12)=1,39%</t>
    </r>
  </si>
  <si>
    <t>Material de Consumo</t>
  </si>
  <si>
    <t xml:space="preserve">Valor mensal </t>
  </si>
  <si>
    <t>Subtotal (A + B + C+ D + E)</t>
  </si>
  <si>
    <r>
      <t>Substituto na cobertura de Intervalo para repouso ou alimentação</t>
    </r>
    <r>
      <rPr>
        <sz val="9"/>
        <color rgb="FFFF0000"/>
        <rFont val="Calibri"/>
        <family val="2"/>
        <scheme val="minor"/>
      </rPr>
      <t xml:space="preserve">
</t>
    </r>
    <r>
      <rPr>
        <b/>
        <sz val="9"/>
        <color rgb="FFFF0000"/>
        <rFont val="Calibri"/>
        <family val="2"/>
        <scheme val="minor"/>
      </rPr>
      <t>No presente caso o horário de alçoco será concedido ao trabalhador, desnecessitanto indenizá-lo por esse intervalo.</t>
    </r>
  </si>
  <si>
    <t>Módulo 1</t>
  </si>
  <si>
    <t>Módulo 2</t>
  </si>
  <si>
    <t>Submódulo 2.1</t>
  </si>
  <si>
    <t>Resumo Módulo 2</t>
  </si>
  <si>
    <t>Resumo Módulo 4</t>
  </si>
  <si>
    <t>RESUMO DOS CUSTOS</t>
  </si>
  <si>
    <t>Módulo 6</t>
  </si>
  <si>
    <t>Módulo 5</t>
  </si>
  <si>
    <t>Submódulo 4.2</t>
  </si>
  <si>
    <t>Submódulo 4.1</t>
  </si>
  <si>
    <t>Módulo 4</t>
  </si>
  <si>
    <t>Módulo 3</t>
  </si>
  <si>
    <t>Submódulo 2.3</t>
  </si>
  <si>
    <t>Submódulo 2.2</t>
  </si>
  <si>
    <t>Submódulo 2.3 - Benefícios Mensais e Diários</t>
  </si>
  <si>
    <t>FOZ DO IGUAÇU</t>
  </si>
  <si>
    <t>12x36 N</t>
  </si>
  <si>
    <t>12x36 D</t>
  </si>
  <si>
    <t>Recepcionista 12x36 DIURNO</t>
  </si>
  <si>
    <t>Recepcionista 12x36 NOTURNO</t>
  </si>
  <si>
    <t>Recepcionista 12x36 DIURNO
SAZONAL (90 dias/ano)</t>
  </si>
  <si>
    <t>Recepcionista 12x36 NOTURNO
SAZONAL (90 dias/ano)</t>
  </si>
  <si>
    <t>Recepcionista
COM periculosidade</t>
  </si>
  <si>
    <t>Técnico em Secretariado
COM periculosidade</t>
  </si>
  <si>
    <t>TVZ SEJA EXCLUIDO</t>
  </si>
  <si>
    <t>SANTA HELENA</t>
  </si>
  <si>
    <t>Quantidades por ano</t>
  </si>
  <si>
    <t>Valor unitário</t>
  </si>
  <si>
    <t>Valor total</t>
  </si>
  <si>
    <t>Total anual com uniformes</t>
  </si>
  <si>
    <t>Valor por funcionário ao ano</t>
  </si>
  <si>
    <t>Grupo</t>
  </si>
  <si>
    <t>Item</t>
  </si>
  <si>
    <t>Descrição</t>
  </si>
  <si>
    <t>CATSER</t>
  </si>
  <si>
    <t>Unidade</t>
  </si>
  <si>
    <t>Quantidade</t>
  </si>
  <si>
    <t>VALOR TOTAL
(24 meses)</t>
  </si>
  <si>
    <t>QUANTIDADE DE FUNCIONÁRIOS</t>
  </si>
  <si>
    <t>TOTAL</t>
  </si>
  <si>
    <t>PARCIAIS</t>
  </si>
  <si>
    <r>
      <t xml:space="preserve">Recepcionista
(12x36 horas) </t>
    </r>
    <r>
      <rPr>
        <b/>
        <sz val="11"/>
        <color theme="1"/>
        <rFont val="Calibri"/>
        <family val="2"/>
        <scheme val="minor"/>
      </rPr>
      <t>DIURNO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rgb="FFFF0000"/>
        <rFont val="Calibri"/>
        <family val="2"/>
        <scheme val="minor"/>
      </rPr>
      <t>COM</t>
    </r>
    <r>
      <rPr>
        <sz val="11"/>
        <color theme="1"/>
        <rFont val="Calibri"/>
        <family val="2"/>
        <scheme val="minor"/>
      </rPr>
      <t xml:space="preserve"> periculosidade</t>
    </r>
  </si>
  <si>
    <r>
      <t xml:space="preserve">Recepcionista
(12x36 horas) </t>
    </r>
    <r>
      <rPr>
        <b/>
        <sz val="11"/>
        <color theme="1"/>
        <rFont val="Calibri"/>
        <family val="2"/>
        <scheme val="minor"/>
      </rPr>
      <t>NOTURNO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rgb="FFFF0000"/>
        <rFont val="Calibri"/>
        <family val="2"/>
        <scheme val="minor"/>
      </rPr>
      <t>COM</t>
    </r>
    <r>
      <rPr>
        <sz val="11"/>
        <color theme="1"/>
        <rFont val="Calibri"/>
        <family val="2"/>
        <scheme val="minor"/>
      </rPr>
      <t xml:space="preserve"> periculosidade</t>
    </r>
  </si>
  <si>
    <r>
      <t xml:space="preserve">Recepcionista
(12x36 horas </t>
    </r>
    <r>
      <rPr>
        <b/>
        <i/>
        <sz val="11"/>
        <color rgb="FFFF0000"/>
        <rFont val="Calibri"/>
        <family val="2"/>
        <scheme val="minor"/>
      </rPr>
      <t>Sazonal</t>
    </r>
    <r>
      <rPr>
        <i/>
        <sz val="11"/>
        <color theme="1"/>
        <rFont val="Calibri"/>
        <family val="2"/>
        <scheme val="minor"/>
      </rPr>
      <t xml:space="preserve">) </t>
    </r>
    <r>
      <rPr>
        <b/>
        <i/>
        <sz val="11"/>
        <color theme="1"/>
        <rFont val="Calibri"/>
        <family val="2"/>
        <scheme val="minor"/>
      </rPr>
      <t>DIURNO</t>
    </r>
    <r>
      <rPr>
        <i/>
        <sz val="11"/>
        <color theme="1"/>
        <rFont val="Calibri"/>
        <family val="2"/>
        <scheme val="minor"/>
      </rPr>
      <t xml:space="preserve">
</t>
    </r>
    <r>
      <rPr>
        <b/>
        <i/>
        <sz val="11"/>
        <color rgb="FFFF0000"/>
        <rFont val="Calibri"/>
        <family val="2"/>
        <scheme val="minor"/>
      </rPr>
      <t>COM</t>
    </r>
    <r>
      <rPr>
        <i/>
        <sz val="11"/>
        <color theme="1"/>
        <rFont val="Calibri"/>
        <family val="2"/>
        <scheme val="minor"/>
      </rPr>
      <t xml:space="preserve"> periculosidade</t>
    </r>
  </si>
  <si>
    <r>
      <t xml:space="preserve">Recepcionista
(12x36 horas </t>
    </r>
    <r>
      <rPr>
        <b/>
        <i/>
        <sz val="11"/>
        <color rgb="FFFF0000"/>
        <rFont val="Calibri"/>
        <family val="2"/>
        <scheme val="minor"/>
      </rPr>
      <t>Sazonal</t>
    </r>
    <r>
      <rPr>
        <i/>
        <sz val="11"/>
        <color theme="1"/>
        <rFont val="Calibri"/>
        <family val="2"/>
        <scheme val="minor"/>
      </rPr>
      <t xml:space="preserve">) </t>
    </r>
    <r>
      <rPr>
        <b/>
        <i/>
        <sz val="11"/>
        <color theme="1"/>
        <rFont val="Calibri"/>
        <family val="2"/>
        <scheme val="minor"/>
      </rPr>
      <t>NOTURNO</t>
    </r>
    <r>
      <rPr>
        <i/>
        <sz val="11"/>
        <color theme="1"/>
        <rFont val="Calibri"/>
        <family val="2"/>
        <scheme val="minor"/>
      </rPr>
      <t xml:space="preserve">
</t>
    </r>
    <r>
      <rPr>
        <b/>
        <i/>
        <sz val="11"/>
        <color rgb="FFFF0000"/>
        <rFont val="Calibri"/>
        <family val="2"/>
        <scheme val="minor"/>
      </rPr>
      <t>COM</t>
    </r>
    <r>
      <rPr>
        <i/>
        <sz val="11"/>
        <color theme="1"/>
        <rFont val="Calibri"/>
        <family val="2"/>
        <scheme val="minor"/>
      </rPr>
      <t xml:space="preserve"> periculosidade</t>
    </r>
  </si>
  <si>
    <t>PROPOSTA GLOBAL</t>
  </si>
  <si>
    <t>Funcionário</t>
  </si>
  <si>
    <t>PARCIAL (Funcionários sazonais)</t>
  </si>
  <si>
    <t>TOTAL GERAL</t>
  </si>
  <si>
    <t>PARCIAL (Funcionários permanentes)</t>
  </si>
  <si>
    <t>13º (décimo terceiro) Salário</t>
  </si>
  <si>
    <t>Férias e Adicional de Férias</t>
  </si>
  <si>
    <t>A empresa (NOME DA EMPRESA) .............., (n° do CNPJ)..............., sediada (endereço completo)............................., tendo examinado minuciosamente o edital e anexos do Pregão Eletrônico acima citado, apresenta a sua proposta de preços conforme segue abaixo:</t>
  </si>
  <si>
    <t>À Delegacia da Polícia Federal em Foz do Iguaçu</t>
  </si>
  <si>
    <t>Local, data
Assinatura:
Nome do Representante Legal da Empresa:
RG:
CPF:
Telefone/e-mail para eventual contato:</t>
  </si>
  <si>
    <t>Qte</t>
  </si>
  <si>
    <t>GUAÍRA</t>
  </si>
  <si>
    <t>Valor unitário
CASCAVEL</t>
  </si>
  <si>
    <t>Valor mensal
CASCAVEL</t>
  </si>
  <si>
    <t>Valor unitário
FOZ DO IGUAÇU</t>
  </si>
  <si>
    <t>Valor mensal
FOZ DO IGUAÇU</t>
  </si>
  <si>
    <t>Valor unitário
GUAÍRA</t>
  </si>
  <si>
    <t>Valor mensal
GUAÍRA</t>
  </si>
  <si>
    <t>Valor unitário
SANTA HELENA</t>
  </si>
  <si>
    <t>Valor mensal
SANTA HELENA</t>
  </si>
  <si>
    <t>VALOR MENSAL</t>
  </si>
  <si>
    <t>VALOR ANUAL</t>
  </si>
  <si>
    <t>CBO</t>
  </si>
  <si>
    <t>EQUIPAMENTOS ADMINISTRATIVOS
Relógio de ponto biométrico</t>
  </si>
  <si>
    <t>Depreciação (meses)</t>
  </si>
  <si>
    <t xml:space="preserve">Quantidade de funcionários 
(C) </t>
  </si>
  <si>
    <t xml:space="preserve">Aplicação de percentual para manutenção dos equipamentos (0,25%) 
(B) </t>
  </si>
  <si>
    <t xml:space="preserve"> Valor depraciado 
(A) </t>
  </si>
  <si>
    <t>Custo mensal a ser considerado na planilha de cada posto de trabalho
(D = B / C /24 meses)</t>
  </si>
  <si>
    <t>COFINS</t>
  </si>
  <si>
    <t>PIS</t>
  </si>
  <si>
    <t>Tributos Estaduais (especificar)</t>
  </si>
  <si>
    <t>ISSQN</t>
  </si>
  <si>
    <t>INSS (somente empresas beneficiadas com desoneração da folha: 4,5%)</t>
  </si>
  <si>
    <t>TRIBUTOS</t>
  </si>
  <si>
    <t>QTE TOTAL</t>
  </si>
  <si>
    <t>Técnico em Secretariado
SEM periculosidade</t>
  </si>
  <si>
    <r>
      <t xml:space="preserve">Adicional Noturno
</t>
    </r>
    <r>
      <rPr>
        <sz val="10"/>
        <color rgb="FFFF0000"/>
        <rFont val="Calibri"/>
        <family val="2"/>
        <scheme val="minor"/>
      </rPr>
      <t>Y=(Salário-base + Adicional de Periculosidade/Insabubridade) / 220 horas x 20% X 7 horas por noite
Hora Reduzida = 60 minutos / 52,5 minutos
Adicional Noturno = Y x Hora reduzida x 15 noites ao mês</t>
    </r>
  </si>
  <si>
    <t>Decreto nº 32.494/2024</t>
  </si>
  <si>
    <t>Decreto nº 17.722/2023</t>
  </si>
  <si>
    <t>Sem previsão</t>
  </si>
  <si>
    <t>Blazer (apenas feminino) cor preta</t>
  </si>
  <si>
    <t>Cinto de couro cor preta</t>
  </si>
  <si>
    <r>
      <t xml:space="preserve">Recepcionista
</t>
    </r>
    <r>
      <rPr>
        <b/>
        <sz val="11"/>
        <color rgb="FFFF0000"/>
        <rFont val="Calibri"/>
        <family val="2"/>
        <scheme val="minor"/>
      </rPr>
      <t>COM</t>
    </r>
    <r>
      <rPr>
        <sz val="11"/>
        <color theme="1"/>
        <rFont val="Calibri"/>
        <family val="2"/>
        <scheme val="minor"/>
      </rPr>
      <t xml:space="preserve"> periculosidade</t>
    </r>
  </si>
  <si>
    <r>
      <t xml:space="preserve">Técnico em Secretariado
</t>
    </r>
    <r>
      <rPr>
        <b/>
        <sz val="11"/>
        <color rgb="FFFF0000"/>
        <rFont val="Calibri"/>
        <family val="2"/>
        <scheme val="minor"/>
      </rPr>
      <t>COM</t>
    </r>
    <r>
      <rPr>
        <sz val="11"/>
        <color theme="1"/>
        <rFont val="Calibri"/>
        <family val="2"/>
        <scheme val="minor"/>
      </rPr>
      <t xml:space="preserve"> periculosidade</t>
    </r>
  </si>
  <si>
    <t>Aviso Prévio Indenizado</t>
  </si>
  <si>
    <t>Multa do FGTS sobre o Aviso Prévio Indenizado</t>
  </si>
  <si>
    <t>Aviso Prévio Trabalhado</t>
  </si>
  <si>
    <t>Multa do FGTS sobre o Aviso Prévio Trabalhado</t>
  </si>
  <si>
    <t>Férias</t>
  </si>
  <si>
    <t>Ausência por Acidente de Trabalho</t>
  </si>
  <si>
    <t>Licença-Paternidade</t>
  </si>
  <si>
    <t>Afastamento Maternidade</t>
  </si>
  <si>
    <t>Auxílio Doença</t>
  </si>
  <si>
    <t>Substituto na cobertura de Intervalo para repouso ou alimentação</t>
  </si>
  <si>
    <t>C.5. INS</t>
  </si>
  <si>
    <t>Justifique a modificação</t>
  </si>
  <si>
    <t>Auxílio Alimentação</t>
  </si>
  <si>
    <t>Benefício Social Familiar</t>
  </si>
  <si>
    <t>Auxílio Saúde</t>
  </si>
  <si>
    <r>
      <t xml:space="preserve">Houve modificação?
</t>
    </r>
    <r>
      <rPr>
        <b/>
        <sz val="9"/>
        <color rgb="FFFFFF00"/>
        <rFont val="Calibri"/>
        <family val="2"/>
        <scheme val="minor"/>
      </rPr>
      <t>(selecione uma opção)</t>
    </r>
  </si>
  <si>
    <r>
      <t xml:space="preserve">O que foi modificado?
</t>
    </r>
    <r>
      <rPr>
        <b/>
        <sz val="9"/>
        <color rgb="FFFFFF00"/>
        <rFont val="Calibri"/>
        <family val="2"/>
        <scheme val="minor"/>
      </rPr>
      <t>(Selecione uma opção)</t>
    </r>
  </si>
  <si>
    <t>Pregão Eletrônico nº XX/2024-DPF/FIG/PR (UG 200366)</t>
  </si>
  <si>
    <t>Processo Administrativo nº 08389.007062/2024-22</t>
  </si>
  <si>
    <t>f) A empresa deverá enviar o FAP WEB caso solicitado pelo Pregoeiro</t>
  </si>
  <si>
    <t>h) Os índices (RAT e FAT) deverão ser comprovados quando da apresentação da proposta comercial da licitante, por meio da apresentação da GFIP ou outro documento que venha a substituí-la.</t>
  </si>
  <si>
    <t>Outrossim, declaramos que:
1 - Propomos prestar, sob nossa integral responsabilidade, os serviços objeto desta licitação.
2 - Nos preços indicados acima estão incluídos, além dos serviços, todos os custos, benefícios, encargos, tributos e demais contribuições pertinentes.
3 – Declaramos que esta proposta é exequível e possuímos plena capacidade de executar o contrato nos valores acima mencionados.
4 – Declaramos conhecer a legislação de regência desta licitação e que todos os materiais serão fornecidos de acordo com as condições estabelecidas no Edital, o que conhecemos e aceitamos em todos os seus termos, inclusive quanto ao pagamento e outros.
5 – Declaramos, também, que nenhum direito a indenização ou a reembolso de quaisquer despesas nos será devido, caso a nossa proposta não seja aceita, seja qual for o motivo.
6 - Esta proposta é válida por 60 (sessenta) dias, a contar da data estabelecida para a sua apresentação. Assim sendo, até que o Contrato seja assinado, esta Proposta constituirá um compromisso de nossa parte, observadas as condições do Termo de Referência.
7 - Os pagamentos deverão ser creditados à conta corrente n.°_______, agência ______, Banco________.
8 – O responsável pela assinatura do Contrato, é o(a) Sr(a) ________, CPF n.º _______,endereço______, e-mail______.
9 - Os contatos poderão ser efetuados através do telefone ________, e do e-mail_____.</t>
  </si>
  <si>
    <t>Documentos legais do valor da passagem do transporte coletivo</t>
  </si>
  <si>
    <r>
      <t xml:space="preserve">Especifique e detalhe a modificação
</t>
    </r>
    <r>
      <rPr>
        <b/>
        <sz val="9"/>
        <color theme="0"/>
        <rFont val="Calibri"/>
        <family val="2"/>
        <scheme val="minor"/>
      </rPr>
      <t>(ex.: apresentar a nova memória de cálculo)</t>
    </r>
  </si>
  <si>
    <r>
      <t xml:space="preserve">C.5. INSS 
</t>
    </r>
    <r>
      <rPr>
        <sz val="9"/>
        <color rgb="FFFF0000"/>
        <rFont val="Calibri"/>
        <family val="2"/>
        <scheme val="minor"/>
      </rPr>
      <t>Para as empresas beneficiadas pela desoneração da folha de pagamento (Lei 12.546/2011), o percentual referente ao INSS (Letra A do submódulo 2.2) deve ser ZERADO (art. 7º-A). O valor de INSS será computado com alíquota de 4,5% no módulo 6 (Tributos), aplicando-se a base de cálculo do lucro (BCL). Roteiro no Comprasnet.</t>
    </r>
  </si>
  <si>
    <t>Auxiliar administrativo
COM periculosidade</t>
  </si>
  <si>
    <r>
      <t xml:space="preserve">DADOS BÁSICOS 
</t>
    </r>
    <r>
      <rPr>
        <b/>
        <sz val="12"/>
        <color rgb="FFFFFF00"/>
        <rFont val="Calibri"/>
        <family val="2"/>
        <scheme val="minor"/>
      </rPr>
      <t>(Indique abaixo apenas aquilo que foi modificado)</t>
    </r>
  </si>
  <si>
    <r>
      <t xml:space="preserve">PROPOSTA GLOBAL  
</t>
    </r>
    <r>
      <rPr>
        <b/>
        <sz val="12"/>
        <color rgb="FFFFFF00"/>
        <rFont val="Calibri"/>
        <family val="2"/>
        <scheme val="minor"/>
      </rPr>
      <t>(Indique abaixo apenas aquilo que foi modificado)</t>
    </r>
  </si>
  <si>
    <t>Auxiliar administrativo
SEM periculosidade</t>
  </si>
  <si>
    <t>CRONOGRAMA DE IMPLANTAÇÃO DOS POSTOS</t>
  </si>
  <si>
    <t>3 meses ao ano, mediante emissão da Ordem de Serviço</t>
  </si>
  <si>
    <t>Em até 10 dias da assinatura do contrato</t>
  </si>
  <si>
    <t>OBJETO:</t>
  </si>
  <si>
    <t>Contratação de serviços de pessoa jurídica para prestação de serviços terceirizados de apoio administrativo, para os cargos de auxiliar administrativo, recepcionista e técnico em secretariado, a serem executados com regime de dedicação exclusiva de mão de obra, nas cidades de Cascavel/PR, Foz do Iguaçu/PR, Guaíra/PR e Santa Helena/PR</t>
  </si>
  <si>
    <r>
      <t xml:space="preserve">Auxiliar Administrativo
</t>
    </r>
    <r>
      <rPr>
        <b/>
        <sz val="11"/>
        <color rgb="FFFF0000"/>
        <rFont val="Calibri"/>
        <family val="2"/>
        <scheme val="minor"/>
      </rPr>
      <t>COM</t>
    </r>
    <r>
      <rPr>
        <sz val="11"/>
        <color theme="1"/>
        <rFont val="Calibri"/>
        <family val="2"/>
        <scheme val="minor"/>
      </rPr>
      <t xml:space="preserve"> periculosidade</t>
    </r>
  </si>
  <si>
    <r>
      <t xml:space="preserve">Auxiliar Administrativo
</t>
    </r>
    <r>
      <rPr>
        <sz val="11"/>
        <rFont val="Calibri"/>
        <family val="2"/>
        <scheme val="minor"/>
      </rPr>
      <t>SEM pe</t>
    </r>
    <r>
      <rPr>
        <sz val="11"/>
        <color theme="1"/>
        <rFont val="Calibri"/>
        <family val="2"/>
        <scheme val="minor"/>
      </rPr>
      <t>riculosidade</t>
    </r>
  </si>
  <si>
    <t>Auxiliar Administrativo
COM periculosidade</t>
  </si>
  <si>
    <t>Auxiliar Administrativo
SEM periculosidade</t>
  </si>
  <si>
    <t>Recepcionista
(12x36 horas) DIURNO
COM periculosidade</t>
  </si>
  <si>
    <t>Recepcionista
(12x36 horas) NOTURNO
COM periculosidade</t>
  </si>
  <si>
    <t>Recepcionista
(12x36 horas Sazonal) DIURNO
COM periculosidade</t>
  </si>
  <si>
    <t>Auxiliar Administrativo 
SEM periculosidade</t>
  </si>
  <si>
    <t>Recepcionista 
COM periculosidade</t>
  </si>
  <si>
    <t>Auxiliar Administrativo 
COM periculosidade</t>
  </si>
  <si>
    <t>Técnico em Secretariado 
COM periculosidade</t>
  </si>
  <si>
    <t>Recepcionista
(12x36 horas Sazonal) NOTURNO 
COM periculosidade</t>
  </si>
  <si>
    <t>LOCALIDADE</t>
  </si>
  <si>
    <t>CARGOS</t>
  </si>
  <si>
    <r>
      <t xml:space="preserve">FÉRIAS SEM SUBSTITUIÇÃO
</t>
    </r>
    <r>
      <rPr>
        <b/>
        <sz val="11"/>
        <color rgb="FFC00000"/>
        <rFont val="Calibri"/>
        <family val="2"/>
        <scheme val="minor"/>
      </rPr>
      <t>(Valor do mês cheio)</t>
    </r>
  </si>
  <si>
    <r>
      <t xml:space="preserve">FALTAS E ATESTADOS SEM SUBSTITUIÇÃO
</t>
    </r>
    <r>
      <rPr>
        <b/>
        <sz val="11"/>
        <color rgb="FFC00000"/>
        <rFont val="Calibri"/>
        <family val="2"/>
        <scheme val="minor"/>
      </rPr>
      <t>(Valor do dia sem cobertura)</t>
    </r>
  </si>
  <si>
    <r>
      <t xml:space="preserve">VALE TRANSPORTE
</t>
    </r>
    <r>
      <rPr>
        <b/>
        <sz val="11"/>
        <color rgb="FFC00000"/>
        <rFont val="Calibri"/>
        <family val="2"/>
        <scheme val="minor"/>
      </rPr>
      <t>(Valor do dia sem cobertura)</t>
    </r>
  </si>
  <si>
    <r>
      <t xml:space="preserve">VALE ALIMENTAÇÃO 
</t>
    </r>
    <r>
      <rPr>
        <b/>
        <sz val="11"/>
        <color rgb="FFC00000"/>
        <rFont val="Calibri"/>
        <family val="2"/>
        <scheme val="minor"/>
      </rPr>
      <t>(Valor do dia sem cobertura)</t>
    </r>
  </si>
  <si>
    <r>
      <t xml:space="preserve">UNIFORMES
</t>
    </r>
    <r>
      <rPr>
        <b/>
        <sz val="11"/>
        <color rgb="FFC00000"/>
        <rFont val="Calibri"/>
        <family val="2"/>
        <scheme val="minor"/>
      </rPr>
      <t>(valor de 1 conjunto por funcionário)</t>
    </r>
  </si>
  <si>
    <t>VALORES DE POSSÍVEIS GLOSAS DURANTE A EXECUÇÃO DO CONTRATO</t>
  </si>
  <si>
    <t>Sapato social, cor preta, de couro</t>
  </si>
  <si>
    <t>Calça ou saia social cor preta (65% poliéster e 35% algodão)</t>
  </si>
  <si>
    <t>Camisa social unissex ou camiseta feminina cor branca (65% poliéster e 35% algodão) com aplicação da bandeira do Brasil do lado esquerdo</t>
  </si>
  <si>
    <t>Suéter em algodão</t>
  </si>
  <si>
    <t>Casaco (cor preta) de nailon, com zíper e forro apripriado para frio intenso, com aplicação da bandeira do Brasil do lado esquerdo</t>
  </si>
  <si>
    <t>Crachá e cordão, ambos com com aplicação da bandeira do Brasil</t>
  </si>
  <si>
    <t>Informe a quantidade 
de dias úteis no mês de prestação dos serviços</t>
  </si>
  <si>
    <t>Alterações da licitante nas memórias e bases de cálculos e fórmulas das planilhas custos e formação de preços</t>
  </si>
  <si>
    <t>Este anexo deve ser apresentado juntamente com a proposta e assinado pelo representante da empresa.</t>
  </si>
  <si>
    <t>Em até 30 dias da assinatura do contrato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</si>
</sst>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7" formatCode="&quot;R$&quot;\ #,##0.00;\-&quot;R$&quot;\ #,##0.00"/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0.0000%"/>
    <numFmt numFmtId="166" formatCode="0_ ;[Red]\-0\ "/>
  </numFmts>
  <fonts count="4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/>
      <name val="Calibri"/>
      <family val="2"/>
      <scheme val="minor"/>
    </font>
    <font>
      <sz val="12"/>
      <color theme="8"/>
      <name val="Calibri"/>
      <family val="2"/>
      <scheme val="minor"/>
    </font>
    <font>
      <sz val="11"/>
      <color theme="8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8"/>
      <name val="Calibri"/>
      <family val="2"/>
      <scheme val="minor"/>
    </font>
    <font>
      <sz val="10"/>
      <color theme="8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1"/>
    </font>
    <font>
      <b/>
      <sz val="9"/>
      <color theme="0"/>
      <name val="Calibri"/>
      <family val="2"/>
      <scheme val="minor"/>
    </font>
    <font>
      <b/>
      <sz val="9"/>
      <color rgb="FFFFFF00"/>
      <name val="Calibri"/>
      <family val="2"/>
      <scheme val="minor"/>
    </font>
    <font>
      <b/>
      <sz val="12"/>
      <color rgb="FFFFFF00"/>
      <name val="Calibri"/>
      <family val="2"/>
      <scheme val="minor"/>
    </font>
    <font>
      <b/>
      <sz val="14"/>
      <color rgb="FFFFFF00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4"/>
      <color theme="8" tint="-0.499984740745262"/>
      <name val="Calibri"/>
      <family val="2"/>
      <scheme val="minor"/>
    </font>
    <font>
      <b/>
      <sz val="26"/>
      <color theme="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medium">
        <color theme="4"/>
      </top>
      <bottom style="medium">
        <color theme="4"/>
      </bottom>
      <diagonal/>
    </border>
    <border>
      <left style="thin">
        <color theme="4" tint="-0.24994659260841701"/>
      </left>
      <right style="thin">
        <color theme="4" tint="-0.24994659260841701"/>
      </right>
      <top style="medium">
        <color theme="4"/>
      </top>
      <bottom style="medium">
        <color theme="4"/>
      </bottom>
      <diagonal/>
    </border>
    <border>
      <left/>
      <right/>
      <top style="medium">
        <color theme="8"/>
      </top>
      <bottom style="medium">
        <color theme="8"/>
      </bottom>
      <diagonal/>
    </border>
    <border>
      <left/>
      <right/>
      <top/>
      <bottom style="medium">
        <color theme="8"/>
      </bottom>
      <diagonal/>
    </border>
    <border>
      <left/>
      <right/>
      <top/>
      <bottom style="thin">
        <color theme="4" tint="-0.24994659260841701"/>
      </bottom>
      <diagonal/>
    </border>
    <border>
      <left/>
      <right/>
      <top style="medium">
        <color theme="8"/>
      </top>
      <bottom/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8"/>
      </bottom>
      <diagonal/>
    </border>
    <border>
      <left style="medium">
        <color theme="0"/>
      </left>
      <right style="medium">
        <color theme="0"/>
      </right>
      <top style="medium">
        <color theme="8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8"/>
      </bottom>
      <diagonal/>
    </border>
    <border>
      <left style="medium">
        <color theme="8"/>
      </left>
      <right style="medium">
        <color theme="8"/>
      </right>
      <top style="medium">
        <color theme="8"/>
      </top>
      <bottom style="medium">
        <color theme="8"/>
      </bottom>
      <diagonal/>
    </border>
    <border>
      <left style="medium">
        <color theme="8"/>
      </left>
      <right style="medium">
        <color theme="0"/>
      </right>
      <top style="medium">
        <color theme="8"/>
      </top>
      <bottom style="medium">
        <color theme="0"/>
      </bottom>
      <diagonal/>
    </border>
    <border>
      <left style="medium">
        <color theme="0"/>
      </left>
      <right style="medium">
        <color theme="8"/>
      </right>
      <top style="medium">
        <color theme="8"/>
      </top>
      <bottom style="medium">
        <color theme="0"/>
      </bottom>
      <diagonal/>
    </border>
    <border>
      <left style="medium">
        <color theme="8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8"/>
      </right>
      <top style="medium">
        <color theme="0"/>
      </top>
      <bottom style="medium">
        <color theme="0"/>
      </bottom>
      <diagonal/>
    </border>
    <border>
      <left style="medium">
        <color theme="8"/>
      </left>
      <right style="medium">
        <color theme="0"/>
      </right>
      <top style="medium">
        <color theme="0"/>
      </top>
      <bottom style="medium">
        <color theme="8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8"/>
      </left>
      <right style="medium">
        <color theme="0"/>
      </right>
      <top style="medium">
        <color theme="0"/>
      </top>
      <bottom/>
      <diagonal/>
    </border>
    <border>
      <left style="medium">
        <color theme="8"/>
      </left>
      <right style="medium">
        <color theme="0"/>
      </right>
      <top/>
      <bottom style="medium">
        <color theme="8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8"/>
      </right>
      <top style="medium">
        <color theme="0"/>
      </top>
      <bottom/>
      <diagonal/>
    </border>
    <border>
      <left style="medium">
        <color theme="0"/>
      </left>
      <right style="medium">
        <color theme="8"/>
      </right>
      <top/>
      <bottom style="medium">
        <color theme="8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 style="medium">
        <color theme="8"/>
      </left>
      <right/>
      <top style="medium">
        <color theme="8"/>
      </top>
      <bottom style="medium">
        <color theme="8"/>
      </bottom>
      <diagonal/>
    </border>
    <border>
      <left/>
      <right style="medium">
        <color theme="8"/>
      </right>
      <top style="medium">
        <color theme="8"/>
      </top>
      <bottom style="medium">
        <color theme="8"/>
      </bottom>
      <diagonal/>
    </border>
    <border>
      <left style="medium">
        <color theme="0"/>
      </left>
      <right style="medium">
        <color theme="8"/>
      </right>
      <top style="medium">
        <color theme="0"/>
      </top>
      <bottom style="medium">
        <color theme="8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  <xf numFmtId="0" fontId="34" fillId="0" borderId="0" applyNumberFormat="0" applyBorder="0" applyProtection="0"/>
    <xf numFmtId="9" fontId="34" fillId="0" borderId="0" applyBorder="0" applyProtection="0"/>
    <xf numFmtId="9" fontId="35" fillId="0" borderId="0" applyFont="0" applyBorder="0" applyProtection="0"/>
    <xf numFmtId="9" fontId="35" fillId="0" borderId="0" applyFont="0" applyBorder="0" applyProtection="0"/>
    <xf numFmtId="9" fontId="35" fillId="0" borderId="0" applyFont="0" applyBorder="0" applyProtection="0"/>
    <xf numFmtId="0" fontId="34" fillId="0" borderId="0" applyNumberFormat="0" applyBorder="0" applyProtection="0"/>
  </cellStyleXfs>
  <cellXfs count="358">
    <xf numFmtId="0" fontId="0" fillId="0" borderId="0" xfId="0"/>
    <xf numFmtId="0" fontId="5" fillId="2" borderId="0" xfId="0" applyFont="1" applyFill="1"/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vertical="center"/>
    </xf>
    <xf numFmtId="10" fontId="5" fillId="2" borderId="0" xfId="3" applyNumberFormat="1" applyFont="1" applyFill="1" applyBorder="1" applyAlignment="1">
      <alignment horizontal="center" vertical="center" wrapText="1"/>
    </xf>
    <xf numFmtId="10" fontId="10" fillId="2" borderId="0" xfId="3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7" fontId="9" fillId="2" borderId="0" xfId="0" applyNumberFormat="1" applyFont="1" applyFill="1" applyAlignment="1">
      <alignment horizontal="center" vertical="center"/>
    </xf>
    <xf numFmtId="10" fontId="10" fillId="2" borderId="0" xfId="0" applyNumberFormat="1" applyFont="1" applyFill="1" applyAlignment="1">
      <alignment horizontal="center" vertical="center" wrapText="1"/>
    </xf>
    <xf numFmtId="10" fontId="5" fillId="2" borderId="0" xfId="0" applyNumberFormat="1" applyFont="1" applyFill="1" applyAlignment="1">
      <alignment horizontal="center" vertical="center" wrapText="1"/>
    </xf>
    <xf numFmtId="10" fontId="6" fillId="2" borderId="0" xfId="3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6" fillId="2" borderId="0" xfId="0" applyFont="1" applyFill="1" applyAlignment="1">
      <alignment horizontal="left" vertical="center"/>
    </xf>
    <xf numFmtId="164" fontId="14" fillId="2" borderId="0" xfId="4" applyNumberFormat="1" applyFont="1" applyFill="1" applyAlignment="1">
      <alignment horizontal="center" vertical="center"/>
    </xf>
    <xf numFmtId="7" fontId="10" fillId="2" borderId="0" xfId="1" applyNumberFormat="1" applyFont="1" applyFill="1" applyBorder="1" applyAlignment="1">
      <alignment horizontal="center" vertical="center" wrapText="1"/>
    </xf>
    <xf numFmtId="7" fontId="10" fillId="2" borderId="0" xfId="0" applyNumberFormat="1" applyFont="1" applyFill="1" applyAlignment="1">
      <alignment horizontal="center" vertical="center" wrapText="1"/>
    </xf>
    <xf numFmtId="7" fontId="10" fillId="2" borderId="0" xfId="0" applyNumberFormat="1" applyFont="1" applyFill="1" applyAlignment="1">
      <alignment vertical="center" wrapText="1"/>
    </xf>
    <xf numFmtId="7" fontId="5" fillId="2" borderId="0" xfId="0" applyNumberFormat="1" applyFont="1" applyFill="1" applyAlignment="1">
      <alignment vertical="center" wrapText="1"/>
    </xf>
    <xf numFmtId="7" fontId="9" fillId="2" borderId="0" xfId="0" applyNumberFormat="1" applyFont="1" applyFill="1" applyAlignment="1">
      <alignment vertical="center" wrapText="1"/>
    </xf>
    <xf numFmtId="7" fontId="4" fillId="2" borderId="0" xfId="0" applyNumberFormat="1" applyFont="1" applyFill="1" applyAlignment="1">
      <alignment horizontal="center" vertical="center"/>
    </xf>
    <xf numFmtId="165" fontId="5" fillId="2" borderId="0" xfId="3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 wrapText="1"/>
    </xf>
    <xf numFmtId="7" fontId="7" fillId="2" borderId="0" xfId="0" applyNumberFormat="1" applyFont="1" applyFill="1" applyAlignment="1">
      <alignment horizontal="left" vertical="center" wrapText="1"/>
    </xf>
    <xf numFmtId="7" fontId="7" fillId="2" borderId="0" xfId="0" applyNumberFormat="1" applyFont="1" applyFill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164" fontId="10" fillId="2" borderId="0" xfId="0" applyNumberFormat="1" applyFont="1" applyFill="1" applyAlignment="1">
      <alignment vertical="center" wrapText="1"/>
    </xf>
    <xf numFmtId="0" fontId="9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 vertical="center"/>
    </xf>
    <xf numFmtId="8" fontId="4" fillId="2" borderId="0" xfId="2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 wrapText="1"/>
    </xf>
    <xf numFmtId="14" fontId="4" fillId="2" borderId="0" xfId="0" applyNumberFormat="1" applyFont="1" applyFill="1" applyAlignment="1">
      <alignment horizontal="center" vertical="center" wrapText="1"/>
    </xf>
    <xf numFmtId="14" fontId="5" fillId="2" borderId="0" xfId="0" applyNumberFormat="1" applyFont="1" applyFill="1" applyAlignment="1">
      <alignment horizontal="center" vertical="center" wrapText="1"/>
    </xf>
    <xf numFmtId="7" fontId="5" fillId="2" borderId="0" xfId="1" applyNumberFormat="1" applyFont="1" applyFill="1" applyBorder="1" applyAlignment="1">
      <alignment horizontal="center" vertical="center" wrapText="1"/>
    </xf>
    <xf numFmtId="8" fontId="5" fillId="2" borderId="0" xfId="0" applyNumberFormat="1" applyFont="1" applyFill="1" applyAlignment="1">
      <alignment horizontal="center" vertical="center"/>
    </xf>
    <xf numFmtId="7" fontId="5" fillId="2" borderId="0" xfId="0" applyNumberFormat="1" applyFont="1" applyFill="1" applyAlignment="1">
      <alignment horizontal="center" vertical="center" wrapText="1"/>
    </xf>
    <xf numFmtId="164" fontId="10" fillId="2" borderId="0" xfId="0" applyNumberFormat="1" applyFont="1" applyFill="1" applyAlignment="1">
      <alignment horizontal="center" vertical="center" wrapText="1"/>
    </xf>
    <xf numFmtId="7" fontId="4" fillId="2" borderId="0" xfId="1" applyNumberFormat="1" applyFont="1" applyFill="1" applyBorder="1" applyAlignment="1">
      <alignment horizontal="center" vertical="center" wrapText="1"/>
    </xf>
    <xf numFmtId="7" fontId="9" fillId="2" borderId="0" xfId="0" applyNumberFormat="1" applyFont="1" applyFill="1" applyAlignment="1">
      <alignment horizontal="center" vertical="center" wrapText="1"/>
    </xf>
    <xf numFmtId="14" fontId="12" fillId="2" borderId="0" xfId="0" applyNumberFormat="1" applyFont="1" applyFill="1" applyAlignment="1">
      <alignment horizontal="center" vertical="center" wrapText="1"/>
    </xf>
    <xf numFmtId="7" fontId="6" fillId="2" borderId="0" xfId="0" applyNumberFormat="1" applyFont="1" applyFill="1" applyAlignment="1">
      <alignment horizontal="center" vertical="center" wrapText="1"/>
    </xf>
    <xf numFmtId="164" fontId="10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7" fontId="11" fillId="2" borderId="0" xfId="1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2" fillId="6" borderId="4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8" fontId="0" fillId="0" borderId="3" xfId="0" applyNumberFormat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8" fillId="2" borderId="0" xfId="0" applyFont="1" applyFill="1" applyAlignment="1">
      <alignment vertical="center" wrapText="1"/>
    </xf>
    <xf numFmtId="0" fontId="3" fillId="2" borderId="0" xfId="0" applyFont="1" applyFill="1"/>
    <xf numFmtId="0" fontId="11" fillId="2" borderId="0" xfId="0" applyFont="1" applyFill="1" applyAlignment="1">
      <alignment vertical="center" wrapText="1"/>
    </xf>
    <xf numFmtId="0" fontId="11" fillId="2" borderId="0" xfId="0" applyFont="1" applyFill="1" applyAlignment="1">
      <alignment wrapText="1"/>
    </xf>
    <xf numFmtId="0" fontId="8" fillId="2" borderId="1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22" fillId="2" borderId="0" xfId="0" applyFont="1" applyFill="1" applyAlignment="1">
      <alignment vertical="center"/>
    </xf>
    <xf numFmtId="0" fontId="23" fillId="2" borderId="0" xfId="0" applyFont="1" applyFill="1"/>
    <xf numFmtId="0" fontId="24" fillId="2" borderId="0" xfId="0" applyFont="1" applyFill="1" applyAlignment="1">
      <alignment vertical="center"/>
    </xf>
    <xf numFmtId="0" fontId="7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center" vertical="center" wrapText="1"/>
    </xf>
    <xf numFmtId="7" fontId="12" fillId="2" borderId="0" xfId="1" applyNumberFormat="1" applyFont="1" applyFill="1" applyBorder="1" applyAlignment="1">
      <alignment horizontal="center" vertical="center" wrapText="1"/>
    </xf>
    <xf numFmtId="0" fontId="25" fillId="2" borderId="0" xfId="0" applyFont="1" applyFill="1"/>
    <xf numFmtId="0" fontId="25" fillId="2" borderId="0" xfId="0" applyFont="1" applyFill="1" applyAlignment="1">
      <alignment horizontal="center" vertical="center" wrapText="1"/>
    </xf>
    <xf numFmtId="7" fontId="12" fillId="2" borderId="0" xfId="0" applyNumberFormat="1" applyFont="1" applyFill="1" applyAlignment="1">
      <alignment horizontal="center" vertical="center" wrapText="1"/>
    </xf>
    <xf numFmtId="10" fontId="12" fillId="2" borderId="0" xfId="0" applyNumberFormat="1" applyFont="1" applyFill="1" applyAlignment="1">
      <alignment horizontal="center" vertical="center" wrapText="1"/>
    </xf>
    <xf numFmtId="7" fontId="12" fillId="2" borderId="0" xfId="0" applyNumberFormat="1" applyFont="1" applyFill="1" applyAlignment="1">
      <alignment vertical="center" wrapText="1"/>
    </xf>
    <xf numFmtId="10" fontId="25" fillId="2" borderId="0" xfId="3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26" fillId="2" borderId="0" xfId="0" applyFont="1" applyFill="1" applyAlignment="1">
      <alignment vertical="center"/>
    </xf>
    <xf numFmtId="0" fontId="27" fillId="2" borderId="0" xfId="0" applyFont="1" applyFill="1" applyAlignment="1">
      <alignment vertical="center"/>
    </xf>
    <xf numFmtId="0" fontId="27" fillId="2" borderId="0" xfId="0" applyFont="1" applyFill="1"/>
    <xf numFmtId="0" fontId="26" fillId="2" borderId="0" xfId="0" applyFont="1" applyFill="1"/>
    <xf numFmtId="0" fontId="27" fillId="2" borderId="0" xfId="0" applyFont="1" applyFill="1" applyAlignment="1">
      <alignment horizontal="left" vertical="center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8" fontId="21" fillId="0" borderId="3" xfId="0" applyNumberFormat="1" applyFont="1" applyBorder="1" applyAlignment="1">
      <alignment horizontal="center" vertical="center"/>
    </xf>
    <xf numFmtId="164" fontId="12" fillId="2" borderId="0" xfId="0" applyNumberFormat="1" applyFont="1" applyFill="1" applyAlignment="1">
      <alignment vertical="center" wrapText="1"/>
    </xf>
    <xf numFmtId="164" fontId="12" fillId="2" borderId="0" xfId="0" applyNumberFormat="1" applyFont="1" applyFill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2" borderId="5" xfId="0" applyFont="1" applyFill="1" applyBorder="1" applyAlignment="1">
      <alignment vertical="center"/>
    </xf>
    <xf numFmtId="0" fontId="10" fillId="2" borderId="5" xfId="0" applyFont="1" applyFill="1" applyBorder="1" applyAlignment="1">
      <alignment vertical="center" wrapText="1"/>
    </xf>
    <xf numFmtId="0" fontId="9" fillId="4" borderId="5" xfId="0" applyFont="1" applyFill="1" applyBorder="1" applyAlignment="1">
      <alignment horizontal="center" vertical="center"/>
    </xf>
    <xf numFmtId="0" fontId="28" fillId="7" borderId="5" xfId="0" applyFont="1" applyFill="1" applyBorder="1" applyAlignment="1">
      <alignment horizontal="center" vertical="center" wrapText="1"/>
    </xf>
    <xf numFmtId="7" fontId="5" fillId="2" borderId="5" xfId="1" applyNumberFormat="1" applyFont="1" applyFill="1" applyBorder="1" applyAlignment="1">
      <alignment horizontal="center" vertical="center" wrapText="1"/>
    </xf>
    <xf numFmtId="9" fontId="5" fillId="2" borderId="5" xfId="3" applyFont="1" applyFill="1" applyBorder="1" applyAlignment="1">
      <alignment horizontal="center" vertical="center"/>
    </xf>
    <xf numFmtId="7" fontId="10" fillId="2" borderId="5" xfId="1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/>
    </xf>
    <xf numFmtId="8" fontId="5" fillId="2" borderId="5" xfId="0" applyNumberFormat="1" applyFont="1" applyFill="1" applyBorder="1" applyAlignment="1">
      <alignment horizontal="center" vertical="center"/>
    </xf>
    <xf numFmtId="7" fontId="12" fillId="6" borderId="5" xfId="1" applyNumberFormat="1" applyFont="1" applyFill="1" applyBorder="1" applyAlignment="1">
      <alignment horizontal="center" vertical="center" wrapText="1"/>
    </xf>
    <xf numFmtId="0" fontId="26" fillId="2" borderId="5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27" fillId="2" borderId="5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9" fillId="2" borderId="5" xfId="0" applyFont="1" applyFill="1" applyBorder="1" applyAlignment="1">
      <alignment vertical="center"/>
    </xf>
    <xf numFmtId="10" fontId="5" fillId="2" borderId="5" xfId="3" applyNumberFormat="1" applyFont="1" applyFill="1" applyBorder="1" applyAlignment="1">
      <alignment horizontal="center" vertical="center" wrapText="1"/>
    </xf>
    <xf numFmtId="10" fontId="10" fillId="2" borderId="5" xfId="3" applyNumberFormat="1" applyFont="1" applyFill="1" applyBorder="1" applyAlignment="1">
      <alignment horizontal="center" vertical="center" wrapText="1"/>
    </xf>
    <xf numFmtId="0" fontId="25" fillId="6" borderId="5" xfId="0" applyFont="1" applyFill="1" applyBorder="1" applyAlignment="1">
      <alignment horizontal="center" vertical="center" wrapText="1"/>
    </xf>
    <xf numFmtId="7" fontId="12" fillId="6" borderId="5" xfId="0" applyNumberFormat="1" applyFont="1" applyFill="1" applyBorder="1" applyAlignment="1">
      <alignment horizontal="center" vertical="center" wrapText="1"/>
    </xf>
    <xf numFmtId="10" fontId="10" fillId="2" borderId="5" xfId="0" applyNumberFormat="1" applyFont="1" applyFill="1" applyBorder="1" applyAlignment="1">
      <alignment horizontal="center" vertical="center" wrapText="1"/>
    </xf>
    <xf numFmtId="7" fontId="10" fillId="2" borderId="5" xfId="0" applyNumberFormat="1" applyFont="1" applyFill="1" applyBorder="1" applyAlignment="1">
      <alignment horizontal="center" vertical="center" wrapText="1"/>
    </xf>
    <xf numFmtId="10" fontId="5" fillId="2" borderId="5" xfId="0" applyNumberFormat="1" applyFont="1" applyFill="1" applyBorder="1" applyAlignment="1">
      <alignment horizontal="center" vertical="center" wrapText="1"/>
    </xf>
    <xf numFmtId="10" fontId="12" fillId="6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vertical="center" wrapText="1"/>
    </xf>
    <xf numFmtId="0" fontId="10" fillId="2" borderId="5" xfId="0" applyFont="1" applyFill="1" applyBorder="1" applyAlignment="1">
      <alignment horizontal="center" vertical="center" wrapText="1"/>
    </xf>
    <xf numFmtId="164" fontId="10" fillId="2" borderId="5" xfId="0" applyNumberFormat="1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 wrapText="1"/>
    </xf>
    <xf numFmtId="7" fontId="10" fillId="2" borderId="5" xfId="0" applyNumberFormat="1" applyFont="1" applyFill="1" applyBorder="1" applyAlignment="1">
      <alignment vertical="center" wrapText="1"/>
    </xf>
    <xf numFmtId="7" fontId="5" fillId="2" borderId="5" xfId="0" applyNumberFormat="1" applyFont="1" applyFill="1" applyBorder="1" applyAlignment="1">
      <alignment vertical="center" wrapText="1"/>
    </xf>
    <xf numFmtId="7" fontId="5" fillId="2" borderId="5" xfId="0" applyNumberFormat="1" applyFont="1" applyFill="1" applyBorder="1" applyAlignment="1">
      <alignment horizontal="center" vertical="center" wrapText="1"/>
    </xf>
    <xf numFmtId="7" fontId="12" fillId="6" borderId="5" xfId="0" applyNumberFormat="1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/>
    </xf>
    <xf numFmtId="0" fontId="10" fillId="2" borderId="5" xfId="0" applyFont="1" applyFill="1" applyBorder="1" applyAlignment="1">
      <alignment horizontal="justify" vertical="center" wrapText="1"/>
    </xf>
    <xf numFmtId="0" fontId="5" fillId="2" borderId="5" xfId="0" applyFont="1" applyFill="1" applyBorder="1" applyAlignment="1">
      <alignment horizontal="justify" vertical="center" wrapText="1"/>
    </xf>
    <xf numFmtId="7" fontId="4" fillId="2" borderId="5" xfId="0" applyNumberFormat="1" applyFont="1" applyFill="1" applyBorder="1" applyAlignment="1">
      <alignment horizontal="center" vertical="center"/>
    </xf>
    <xf numFmtId="10" fontId="5" fillId="0" borderId="5" xfId="3" applyNumberFormat="1" applyFont="1" applyFill="1" applyBorder="1" applyAlignment="1">
      <alignment horizontal="center" vertical="center" wrapText="1"/>
    </xf>
    <xf numFmtId="10" fontId="25" fillId="6" borderId="5" xfId="3" applyNumberFormat="1" applyFont="1" applyFill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7" fontId="9" fillId="2" borderId="5" xfId="0" applyNumberFormat="1" applyFont="1" applyFill="1" applyBorder="1" applyAlignment="1">
      <alignment horizontal="center" vertical="center"/>
    </xf>
    <xf numFmtId="7" fontId="10" fillId="0" borderId="5" xfId="1" applyNumberFormat="1" applyFont="1" applyBorder="1" applyAlignment="1">
      <alignment horizontal="center" vertical="center" wrapText="1"/>
    </xf>
    <xf numFmtId="165" fontId="5" fillId="2" borderId="5" xfId="3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left" vertical="center" wrapText="1"/>
    </xf>
    <xf numFmtId="7" fontId="7" fillId="2" borderId="5" xfId="0" applyNumberFormat="1" applyFont="1" applyFill="1" applyBorder="1" applyAlignment="1">
      <alignment horizontal="left" vertical="center" wrapText="1"/>
    </xf>
    <xf numFmtId="7" fontId="7" fillId="2" borderId="5" xfId="0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vertical="center"/>
    </xf>
    <xf numFmtId="0" fontId="5" fillId="2" borderId="5" xfId="0" applyFont="1" applyFill="1" applyBorder="1" applyAlignment="1">
      <alignment horizontal="center"/>
    </xf>
    <xf numFmtId="0" fontId="5" fillId="2" borderId="5" xfId="0" applyFont="1" applyFill="1" applyBorder="1"/>
    <xf numFmtId="164" fontId="10" fillId="2" borderId="5" xfId="0" applyNumberFormat="1" applyFont="1" applyFill="1" applyBorder="1" applyAlignment="1">
      <alignment vertical="center" wrapText="1"/>
    </xf>
    <xf numFmtId="164" fontId="10" fillId="2" borderId="5" xfId="0" applyNumberFormat="1" applyFont="1" applyFill="1" applyBorder="1" applyAlignment="1">
      <alignment horizontal="center" vertical="center" wrapText="1"/>
    </xf>
    <xf numFmtId="164" fontId="12" fillId="6" borderId="5" xfId="0" applyNumberFormat="1" applyFont="1" applyFill="1" applyBorder="1" applyAlignment="1">
      <alignment vertical="center" wrapText="1"/>
    </xf>
    <xf numFmtId="164" fontId="12" fillId="6" borderId="5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right" vertical="center"/>
    </xf>
    <xf numFmtId="7" fontId="4" fillId="2" borderId="5" xfId="1" applyNumberFormat="1" applyFont="1" applyFill="1" applyBorder="1" applyAlignment="1">
      <alignment horizontal="center" vertical="center" wrapText="1"/>
    </xf>
    <xf numFmtId="0" fontId="26" fillId="2" borderId="0" xfId="0" applyFont="1" applyFill="1" applyAlignment="1">
      <alignment horizontal="left" vertical="center"/>
    </xf>
    <xf numFmtId="0" fontId="9" fillId="2" borderId="5" xfId="0" applyFont="1" applyFill="1" applyBorder="1" applyAlignment="1">
      <alignment horizontal="center" vertical="center"/>
    </xf>
    <xf numFmtId="7" fontId="9" fillId="2" borderId="5" xfId="0" applyNumberFormat="1" applyFont="1" applyFill="1" applyBorder="1" applyAlignment="1">
      <alignment vertical="center" wrapText="1"/>
    </xf>
    <xf numFmtId="7" fontId="9" fillId="2" borderId="5" xfId="0" applyNumberFormat="1" applyFont="1" applyFill="1" applyBorder="1" applyAlignment="1">
      <alignment horizontal="center" vertical="center" wrapText="1"/>
    </xf>
    <xf numFmtId="164" fontId="14" fillId="5" borderId="5" xfId="4" applyNumberFormat="1" applyFont="1" applyFill="1" applyBorder="1" applyAlignment="1">
      <alignment horizontal="center" vertical="center"/>
    </xf>
    <xf numFmtId="7" fontId="10" fillId="5" borderId="5" xfId="1" applyNumberFormat="1" applyFont="1" applyFill="1" applyBorder="1" applyAlignment="1">
      <alignment horizontal="center" vertical="center" wrapText="1"/>
    </xf>
    <xf numFmtId="7" fontId="10" fillId="5" borderId="5" xfId="0" applyNumberFormat="1" applyFont="1" applyFill="1" applyBorder="1" applyAlignment="1">
      <alignment horizontal="center" vertical="center" wrapText="1"/>
    </xf>
    <xf numFmtId="10" fontId="5" fillId="2" borderId="5" xfId="3" applyNumberFormat="1" applyFont="1" applyFill="1" applyBorder="1" applyAlignment="1">
      <alignment horizontal="center"/>
    </xf>
    <xf numFmtId="7" fontId="5" fillId="2" borderId="5" xfId="0" applyNumberFormat="1" applyFont="1" applyFill="1" applyBorder="1" applyAlignment="1">
      <alignment horizontal="center"/>
    </xf>
    <xf numFmtId="0" fontId="11" fillId="2" borderId="0" xfId="0" applyFont="1" applyFill="1" applyAlignment="1">
      <alignment vertical="center"/>
    </xf>
    <xf numFmtId="0" fontId="0" fillId="0" borderId="3" xfId="0" applyBorder="1" applyAlignment="1">
      <alignment horizontal="right" vertical="center"/>
    </xf>
    <xf numFmtId="0" fontId="21" fillId="0" borderId="3" xfId="0" applyFont="1" applyBorder="1" applyAlignment="1">
      <alignment horizontal="right" vertical="center"/>
    </xf>
    <xf numFmtId="8" fontId="0" fillId="0" borderId="0" xfId="0" applyNumberFormat="1" applyAlignment="1">
      <alignment vertical="center"/>
    </xf>
    <xf numFmtId="166" fontId="0" fillId="0" borderId="3" xfId="0" applyNumberFormat="1" applyBorder="1" applyAlignment="1">
      <alignment horizontal="center" vertical="center"/>
    </xf>
    <xf numFmtId="166" fontId="21" fillId="0" borderId="3" xfId="0" applyNumberFormat="1" applyFont="1" applyBorder="1" applyAlignment="1">
      <alignment horizontal="center" vertical="center"/>
    </xf>
    <xf numFmtId="0" fontId="2" fillId="6" borderId="3" xfId="0" applyFont="1" applyFill="1" applyBorder="1" applyAlignment="1">
      <alignment horizontal="right" vertical="center"/>
    </xf>
    <xf numFmtId="166" fontId="2" fillId="6" borderId="3" xfId="0" applyNumberFormat="1" applyFont="1" applyFill="1" applyBorder="1" applyAlignment="1">
      <alignment horizontal="center" vertical="center"/>
    </xf>
    <xf numFmtId="0" fontId="31" fillId="0" borderId="3" xfId="0" applyFont="1" applyBorder="1" applyAlignment="1">
      <alignment horizontal="right" vertical="center" wrapText="1"/>
    </xf>
    <xf numFmtId="166" fontId="31" fillId="0" borderId="3" xfId="0" applyNumberFormat="1" applyFont="1" applyBorder="1" applyAlignment="1">
      <alignment horizontal="center" vertical="center"/>
    </xf>
    <xf numFmtId="166" fontId="33" fillId="0" borderId="3" xfId="0" applyNumberFormat="1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12" fillId="6" borderId="11" xfId="0" applyFont="1" applyFill="1" applyBorder="1" applyAlignment="1">
      <alignment horizontal="center" vertical="center"/>
    </xf>
    <xf numFmtId="8" fontId="12" fillId="6" borderId="11" xfId="0" applyNumberFormat="1" applyFont="1" applyFill="1" applyBorder="1" applyAlignment="1">
      <alignment horizontal="center" vertical="center"/>
    </xf>
    <xf numFmtId="0" fontId="12" fillId="6" borderId="12" xfId="0" applyFont="1" applyFill="1" applyBorder="1" applyAlignment="1">
      <alignment horizontal="center" vertical="center"/>
    </xf>
    <xf numFmtId="8" fontId="12" fillId="6" borderId="12" xfId="0" applyNumberFormat="1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8" fontId="12" fillId="6" borderId="13" xfId="0" applyNumberFormat="1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8" fontId="0" fillId="2" borderId="14" xfId="0" applyNumberFormat="1" applyFill="1" applyBorder="1" applyAlignment="1">
      <alignment horizontal="center" vertical="center"/>
    </xf>
    <xf numFmtId="8" fontId="21" fillId="2" borderId="14" xfId="0" applyNumberFormat="1" applyFont="1" applyFill="1" applyBorder="1" applyAlignment="1">
      <alignment horizontal="center" vertical="center"/>
    </xf>
    <xf numFmtId="0" fontId="31" fillId="2" borderId="14" xfId="0" applyFont="1" applyFill="1" applyBorder="1" applyAlignment="1">
      <alignment horizontal="center" vertical="center"/>
    </xf>
    <xf numFmtId="8" fontId="31" fillId="2" borderId="14" xfId="0" applyNumberFormat="1" applyFont="1" applyFill="1" applyBorder="1" applyAlignment="1">
      <alignment horizontal="center" vertical="center"/>
    </xf>
    <xf numFmtId="8" fontId="33" fillId="2" borderId="14" xfId="0" applyNumberFormat="1" applyFont="1" applyFill="1" applyBorder="1" applyAlignment="1">
      <alignment horizontal="center" vertical="center"/>
    </xf>
    <xf numFmtId="8" fontId="12" fillId="6" borderId="16" xfId="0" applyNumberFormat="1" applyFont="1" applyFill="1" applyBorder="1" applyAlignment="1">
      <alignment horizontal="center" vertical="center"/>
    </xf>
    <xf numFmtId="8" fontId="12" fillId="6" borderId="18" xfId="0" applyNumberFormat="1" applyFont="1" applyFill="1" applyBorder="1" applyAlignment="1">
      <alignment horizontal="center" vertical="center"/>
    </xf>
    <xf numFmtId="0" fontId="31" fillId="0" borderId="14" xfId="0" applyFont="1" applyBorder="1" applyAlignment="1">
      <alignment horizontal="center" vertical="center" wrapText="1"/>
    </xf>
    <xf numFmtId="0" fontId="31" fillId="2" borderId="0" xfId="0" applyFont="1" applyFill="1" applyAlignment="1">
      <alignment vertical="center"/>
    </xf>
    <xf numFmtId="164" fontId="14" fillId="2" borderId="5" xfId="4" applyNumberFormat="1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8" fontId="2" fillId="6" borderId="3" xfId="0" applyNumberFormat="1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right" vertical="center" wrapText="1"/>
    </xf>
    <xf numFmtId="165" fontId="10" fillId="2" borderId="5" xfId="3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8" fontId="21" fillId="2" borderId="3" xfId="0" applyNumberFormat="1" applyFont="1" applyFill="1" applyBorder="1" applyAlignment="1">
      <alignment horizontal="center" vertical="center"/>
    </xf>
    <xf numFmtId="8" fontId="0" fillId="0" borderId="0" xfId="0" applyNumberFormat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11" borderId="0" xfId="0" applyFill="1" applyAlignment="1">
      <alignment horizontal="center" vertical="center"/>
    </xf>
    <xf numFmtId="8" fontId="0" fillId="11" borderId="3" xfId="0" applyNumberFormat="1" applyFill="1" applyBorder="1" applyAlignment="1">
      <alignment horizontal="center" vertical="center"/>
    </xf>
    <xf numFmtId="0" fontId="0" fillId="11" borderId="3" xfId="0" applyFill="1" applyBorder="1" applyAlignment="1">
      <alignment horizontal="center" vertical="center"/>
    </xf>
    <xf numFmtId="0" fontId="21" fillId="11" borderId="3" xfId="0" applyFont="1" applyFill="1" applyBorder="1" applyAlignment="1">
      <alignment horizontal="center" vertical="center"/>
    </xf>
    <xf numFmtId="14" fontId="21" fillId="11" borderId="3" xfId="0" applyNumberFormat="1" applyFont="1" applyFill="1" applyBorder="1" applyAlignment="1">
      <alignment horizontal="center" vertical="center"/>
    </xf>
    <xf numFmtId="10" fontId="0" fillId="11" borderId="3" xfId="3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9" fillId="4" borderId="5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9" fillId="2" borderId="6" xfId="0" applyFont="1" applyFill="1" applyBorder="1" applyAlignment="1">
      <alignment vertical="center"/>
    </xf>
    <xf numFmtId="0" fontId="21" fillId="0" borderId="0" xfId="0" applyFont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0" fillId="11" borderId="5" xfId="0" applyFill="1" applyBorder="1" applyAlignment="1">
      <alignment horizontal="center" vertical="center"/>
    </xf>
    <xf numFmtId="0" fontId="0" fillId="4" borderId="5" xfId="0" applyFill="1" applyBorder="1" applyAlignment="1">
      <alignment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4" fillId="2" borderId="0" xfId="0" applyFont="1" applyFill="1" applyAlignment="1">
      <alignment vertical="center"/>
    </xf>
    <xf numFmtId="10" fontId="10" fillId="11" borderId="5" xfId="3" applyNumberFormat="1" applyFont="1" applyFill="1" applyBorder="1" applyAlignment="1">
      <alignment horizontal="center" vertical="center" wrapText="1"/>
    </xf>
    <xf numFmtId="0" fontId="2" fillId="6" borderId="27" xfId="0" applyFont="1" applyFill="1" applyBorder="1" applyAlignment="1" applyProtection="1">
      <alignment horizontal="center" vertical="center" wrapText="1"/>
      <protection locked="0"/>
    </xf>
    <xf numFmtId="0" fontId="20" fillId="2" borderId="0" xfId="0" applyFont="1" applyFill="1" applyAlignment="1">
      <alignment vertical="center"/>
    </xf>
    <xf numFmtId="0" fontId="2" fillId="2" borderId="0" xfId="0" applyFont="1" applyFill="1" applyAlignment="1" applyProtection="1">
      <alignment horizontal="center" vertical="center" wrapText="1"/>
      <protection locked="0"/>
    </xf>
    <xf numFmtId="166" fontId="21" fillId="2" borderId="0" xfId="0" applyNumberFormat="1" applyFont="1" applyFill="1" applyAlignment="1">
      <alignment horizontal="center" vertical="center"/>
    </xf>
    <xf numFmtId="166" fontId="33" fillId="2" borderId="0" xfId="0" applyNumberFormat="1" applyFont="1" applyFill="1" applyAlignment="1">
      <alignment horizontal="center" vertical="center"/>
    </xf>
    <xf numFmtId="0" fontId="20" fillId="6" borderId="0" xfId="0" applyFont="1" applyFill="1" applyAlignment="1">
      <alignment horizontal="center" vertical="center" wrapText="1"/>
    </xf>
    <xf numFmtId="8" fontId="0" fillId="2" borderId="0" xfId="0" applyNumberFormat="1" applyFill="1" applyAlignment="1">
      <alignment horizontal="center" vertical="center"/>
    </xf>
    <xf numFmtId="0" fontId="42" fillId="2" borderId="14" xfId="0" applyFont="1" applyFill="1" applyBorder="1" applyAlignment="1">
      <alignment horizontal="center" vertical="center"/>
    </xf>
    <xf numFmtId="0" fontId="42" fillId="2" borderId="14" xfId="0" applyFont="1" applyFill="1" applyBorder="1" applyAlignment="1">
      <alignment horizontal="center" vertical="top" wrapText="1"/>
    </xf>
    <xf numFmtId="0" fontId="40" fillId="2" borderId="14" xfId="0" applyFont="1" applyFill="1" applyBorder="1" applyAlignment="1">
      <alignment horizontal="center" vertical="center" wrapText="1"/>
    </xf>
    <xf numFmtId="7" fontId="40" fillId="2" borderId="14" xfId="0" applyNumberFormat="1" applyFont="1" applyFill="1" applyBorder="1" applyAlignment="1">
      <alignment horizontal="center" vertical="center"/>
    </xf>
    <xf numFmtId="8" fontId="40" fillId="2" borderId="14" xfId="0" applyNumberFormat="1" applyFont="1" applyFill="1" applyBorder="1" applyAlignment="1">
      <alignment horizontal="center" vertical="center"/>
    </xf>
    <xf numFmtId="0" fontId="42" fillId="2" borderId="14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41" fillId="2" borderId="0" xfId="0" applyFont="1" applyFill="1" applyAlignment="1">
      <alignment horizontal="center" vertical="center"/>
    </xf>
    <xf numFmtId="0" fontId="45" fillId="6" borderId="0" xfId="0" applyFont="1" applyFill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/>
    </xf>
    <xf numFmtId="8" fontId="12" fillId="3" borderId="11" xfId="0" applyNumberFormat="1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8" fontId="12" fillId="3" borderId="12" xfId="0" applyNumberFormat="1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/>
    </xf>
    <xf numFmtId="8" fontId="12" fillId="3" borderId="13" xfId="0" applyNumberFormat="1" applyFont="1" applyFill="1" applyBorder="1" applyAlignment="1">
      <alignment horizontal="center" vertical="center"/>
    </xf>
    <xf numFmtId="0" fontId="2" fillId="8" borderId="13" xfId="0" applyFont="1" applyFill="1" applyBorder="1" applyAlignment="1">
      <alignment horizontal="center" vertical="center"/>
    </xf>
    <xf numFmtId="0" fontId="2" fillId="8" borderId="13" xfId="0" applyFont="1" applyFill="1" applyBorder="1" applyAlignment="1">
      <alignment horizontal="center" vertical="center" wrapText="1"/>
    </xf>
    <xf numFmtId="0" fontId="12" fillId="8" borderId="11" xfId="0" applyFont="1" applyFill="1" applyBorder="1" applyAlignment="1">
      <alignment horizontal="center" vertical="center"/>
    </xf>
    <xf numFmtId="8" fontId="12" fillId="8" borderId="11" xfId="0" applyNumberFormat="1" applyFont="1" applyFill="1" applyBorder="1" applyAlignment="1">
      <alignment horizontal="center" vertical="center"/>
    </xf>
    <xf numFmtId="0" fontId="12" fillId="8" borderId="12" xfId="0" applyFont="1" applyFill="1" applyBorder="1" applyAlignment="1">
      <alignment horizontal="center" vertical="center"/>
    </xf>
    <xf numFmtId="8" fontId="12" fillId="8" borderId="12" xfId="0" applyNumberFormat="1" applyFont="1" applyFill="1" applyBorder="1" applyAlignment="1">
      <alignment horizontal="center" vertical="center"/>
    </xf>
    <xf numFmtId="0" fontId="12" fillId="8" borderId="13" xfId="0" applyFont="1" applyFill="1" applyBorder="1" applyAlignment="1">
      <alignment horizontal="center" vertical="center"/>
    </xf>
    <xf numFmtId="8" fontId="12" fillId="8" borderId="13" xfId="0" applyNumberFormat="1" applyFont="1" applyFill="1" applyBorder="1" applyAlignment="1">
      <alignment horizontal="center" vertical="center"/>
    </xf>
    <xf numFmtId="0" fontId="12" fillId="9" borderId="11" xfId="0" applyFont="1" applyFill="1" applyBorder="1" applyAlignment="1">
      <alignment horizontal="center" vertical="center"/>
    </xf>
    <xf numFmtId="8" fontId="12" fillId="9" borderId="11" xfId="0" applyNumberFormat="1" applyFont="1" applyFill="1" applyBorder="1" applyAlignment="1">
      <alignment horizontal="center" vertical="center"/>
    </xf>
    <xf numFmtId="0" fontId="12" fillId="9" borderId="12" xfId="0" applyFont="1" applyFill="1" applyBorder="1" applyAlignment="1">
      <alignment horizontal="center" vertical="center"/>
    </xf>
    <xf numFmtId="8" fontId="12" fillId="9" borderId="12" xfId="0" applyNumberFormat="1" applyFont="1" applyFill="1" applyBorder="1" applyAlignment="1">
      <alignment horizontal="center" vertical="center"/>
    </xf>
    <xf numFmtId="0" fontId="12" fillId="9" borderId="13" xfId="0" applyFont="1" applyFill="1" applyBorder="1" applyAlignment="1">
      <alignment horizontal="center" vertical="center"/>
    </xf>
    <xf numFmtId="8" fontId="12" fillId="9" borderId="13" xfId="0" applyNumberFormat="1" applyFont="1" applyFill="1" applyBorder="1" applyAlignment="1">
      <alignment horizontal="center" vertical="center"/>
    </xf>
    <xf numFmtId="0" fontId="2" fillId="9" borderId="13" xfId="0" applyFont="1" applyFill="1" applyBorder="1" applyAlignment="1">
      <alignment horizontal="center" vertical="center"/>
    </xf>
    <xf numFmtId="0" fontId="2" fillId="9" borderId="13" xfId="0" applyFont="1" applyFill="1" applyBorder="1" applyAlignment="1">
      <alignment horizontal="center" vertical="center" wrapText="1"/>
    </xf>
    <xf numFmtId="0" fontId="2" fillId="10" borderId="13" xfId="0" applyFont="1" applyFill="1" applyBorder="1" applyAlignment="1">
      <alignment horizontal="center" vertical="center"/>
    </xf>
    <xf numFmtId="0" fontId="2" fillId="10" borderId="13" xfId="0" applyFont="1" applyFill="1" applyBorder="1" applyAlignment="1">
      <alignment horizontal="center" vertical="center" wrapText="1"/>
    </xf>
    <xf numFmtId="0" fontId="12" fillId="10" borderId="11" xfId="0" applyFont="1" applyFill="1" applyBorder="1" applyAlignment="1">
      <alignment horizontal="center" vertical="center"/>
    </xf>
    <xf numFmtId="8" fontId="12" fillId="10" borderId="11" xfId="0" applyNumberFormat="1" applyFont="1" applyFill="1" applyBorder="1" applyAlignment="1">
      <alignment horizontal="center" vertical="center"/>
    </xf>
    <xf numFmtId="0" fontId="12" fillId="10" borderId="12" xfId="0" applyFont="1" applyFill="1" applyBorder="1" applyAlignment="1">
      <alignment horizontal="center" vertical="center"/>
    </xf>
    <xf numFmtId="8" fontId="12" fillId="10" borderId="12" xfId="0" applyNumberFormat="1" applyFont="1" applyFill="1" applyBorder="1" applyAlignment="1">
      <alignment horizontal="center" vertical="center"/>
    </xf>
    <xf numFmtId="0" fontId="12" fillId="10" borderId="13" xfId="0" applyFont="1" applyFill="1" applyBorder="1" applyAlignment="1">
      <alignment horizontal="center" vertical="center"/>
    </xf>
    <xf numFmtId="8" fontId="12" fillId="10" borderId="13" xfId="0" applyNumberFormat="1" applyFont="1" applyFill="1" applyBorder="1" applyAlignment="1">
      <alignment horizontal="center" vertical="center"/>
    </xf>
    <xf numFmtId="8" fontId="12" fillId="6" borderId="30" xfId="0" applyNumberFormat="1" applyFont="1" applyFill="1" applyBorder="1" applyAlignment="1">
      <alignment horizontal="center" vertical="center"/>
    </xf>
    <xf numFmtId="0" fontId="20" fillId="6" borderId="3" xfId="0" applyFont="1" applyFill="1" applyBorder="1" applyAlignment="1">
      <alignment horizontal="center" vertical="center" wrapText="1"/>
    </xf>
    <xf numFmtId="0" fontId="39" fillId="6" borderId="7" xfId="0" applyFont="1" applyFill="1" applyBorder="1" applyAlignment="1">
      <alignment horizontal="center" vertical="center"/>
    </xf>
    <xf numFmtId="0" fontId="20" fillId="6" borderId="7" xfId="0" applyFont="1" applyFill="1" applyBorder="1" applyAlignment="1">
      <alignment horizontal="center" vertical="center" wrapText="1"/>
    </xf>
    <xf numFmtId="0" fontId="20" fillId="6" borderId="7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8" fontId="4" fillId="2" borderId="5" xfId="2" applyNumberFormat="1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28" fillId="7" borderId="5" xfId="0" applyFont="1" applyFill="1" applyBorder="1" applyAlignment="1">
      <alignment horizontal="center" vertical="center" wrapText="1"/>
    </xf>
    <xf numFmtId="14" fontId="21" fillId="0" borderId="5" xfId="0" applyNumberFormat="1" applyFont="1" applyBorder="1" applyAlignment="1">
      <alignment horizontal="center" vertical="center"/>
    </xf>
    <xf numFmtId="14" fontId="4" fillId="2" borderId="5" xfId="0" applyNumberFormat="1" applyFont="1" applyFill="1" applyBorder="1" applyAlignment="1">
      <alignment horizontal="center" vertical="center" wrapText="1"/>
    </xf>
    <xf numFmtId="14" fontId="5" fillId="2" borderId="5" xfId="0" applyNumberFormat="1" applyFont="1" applyFill="1" applyBorder="1" applyAlignment="1">
      <alignment horizontal="center" vertical="center" wrapText="1"/>
    </xf>
    <xf numFmtId="14" fontId="12" fillId="3" borderId="5" xfId="0" applyNumberFormat="1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2" fillId="6" borderId="6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12" fillId="6" borderId="0" xfId="0" applyFont="1" applyFill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14" fontId="12" fillId="8" borderId="5" xfId="0" applyNumberFormat="1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  <xf numFmtId="8" fontId="4" fillId="5" borderId="5" xfId="2" applyNumberFormat="1" applyFont="1" applyFill="1" applyBorder="1" applyAlignment="1">
      <alignment horizontal="center" vertical="center"/>
    </xf>
    <xf numFmtId="14" fontId="12" fillId="9" borderId="5" xfId="0" applyNumberFormat="1" applyFont="1" applyFill="1" applyBorder="1" applyAlignment="1">
      <alignment horizontal="center" vertical="center" wrapText="1"/>
    </xf>
    <xf numFmtId="14" fontId="12" fillId="10" borderId="5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justifyLastLine="1"/>
    </xf>
    <xf numFmtId="0" fontId="2" fillId="3" borderId="9" xfId="0" applyFont="1" applyFill="1" applyBorder="1" applyAlignment="1">
      <alignment horizontal="center" vertical="center" justifyLastLine="1"/>
    </xf>
    <xf numFmtId="0" fontId="2" fillId="3" borderId="21" xfId="0" applyFont="1" applyFill="1" applyBorder="1" applyAlignment="1">
      <alignment horizontal="center" vertical="center" justifyLastLine="1"/>
    </xf>
    <xf numFmtId="0" fontId="0" fillId="2" borderId="14" xfId="0" applyFill="1" applyBorder="1" applyAlignment="1">
      <alignment horizontal="center" vertical="center"/>
    </xf>
    <xf numFmtId="0" fontId="20" fillId="6" borderId="17" xfId="0" applyFont="1" applyFill="1" applyBorder="1" applyAlignment="1">
      <alignment horizontal="center" vertical="center"/>
    </xf>
    <xf numFmtId="0" fontId="20" fillId="6" borderId="12" xfId="0" applyFont="1" applyFill="1" applyBorder="1" applyAlignment="1">
      <alignment horizontal="center" vertical="center"/>
    </xf>
    <xf numFmtId="0" fontId="2" fillId="6" borderId="22" xfId="0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center" vertical="center"/>
    </xf>
    <xf numFmtId="0" fontId="2" fillId="6" borderId="24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24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25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center" vertical="center" wrapText="1"/>
    </xf>
    <xf numFmtId="0" fontId="2" fillId="8" borderId="20" xfId="0" applyFont="1" applyFill="1" applyBorder="1" applyAlignment="1">
      <alignment horizontal="center" vertical="center" justifyLastLine="1"/>
    </xf>
    <xf numFmtId="0" fontId="2" fillId="8" borderId="9" xfId="0" applyFont="1" applyFill="1" applyBorder="1" applyAlignment="1">
      <alignment horizontal="center" vertical="center" justifyLastLine="1"/>
    </xf>
    <xf numFmtId="0" fontId="2" fillId="8" borderId="21" xfId="0" applyFont="1" applyFill="1" applyBorder="1" applyAlignment="1">
      <alignment horizontal="center" vertical="center" justifyLastLine="1"/>
    </xf>
    <xf numFmtId="0" fontId="2" fillId="9" borderId="20" xfId="0" applyFont="1" applyFill="1" applyBorder="1" applyAlignment="1">
      <alignment horizontal="center" vertical="center" justifyLastLine="1"/>
    </xf>
    <xf numFmtId="0" fontId="2" fillId="9" borderId="9" xfId="0" applyFont="1" applyFill="1" applyBorder="1" applyAlignment="1">
      <alignment horizontal="center" vertical="center" justifyLastLine="1"/>
    </xf>
    <xf numFmtId="0" fontId="2" fillId="9" borderId="21" xfId="0" applyFont="1" applyFill="1" applyBorder="1" applyAlignment="1">
      <alignment horizontal="center" vertical="center" justifyLastLine="1"/>
    </xf>
    <xf numFmtId="0" fontId="2" fillId="10" borderId="20" xfId="0" applyFont="1" applyFill="1" applyBorder="1" applyAlignment="1">
      <alignment horizontal="center" vertical="center" justifyLastLine="1"/>
    </xf>
    <xf numFmtId="0" fontId="2" fillId="10" borderId="9" xfId="0" applyFont="1" applyFill="1" applyBorder="1" applyAlignment="1">
      <alignment horizontal="center" vertical="center" justifyLastLine="1"/>
    </xf>
    <xf numFmtId="0" fontId="2" fillId="10" borderId="21" xfId="0" applyFont="1" applyFill="1" applyBorder="1" applyAlignment="1">
      <alignment horizontal="center" vertical="center" justifyLastLine="1"/>
    </xf>
    <xf numFmtId="0" fontId="20" fillId="6" borderId="15" xfId="0" applyFont="1" applyFill="1" applyBorder="1" applyAlignment="1">
      <alignment horizontal="center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16" xfId="0" applyFont="1" applyFill="1" applyBorder="1" applyAlignment="1">
      <alignment horizontal="center" vertical="center"/>
    </xf>
    <xf numFmtId="0" fontId="20" fillId="6" borderId="19" xfId="0" applyFont="1" applyFill="1" applyBorder="1" applyAlignment="1">
      <alignment horizontal="center" vertical="center"/>
    </xf>
    <xf numFmtId="0" fontId="20" fillId="6" borderId="13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 vertical="center"/>
    </xf>
    <xf numFmtId="0" fontId="12" fillId="6" borderId="5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42" fillId="2" borderId="14" xfId="0" applyFont="1" applyFill="1" applyBorder="1" applyAlignment="1">
      <alignment horizontal="center" vertical="center"/>
    </xf>
    <xf numFmtId="0" fontId="44" fillId="2" borderId="28" xfId="0" applyFont="1" applyFill="1" applyBorder="1" applyAlignment="1">
      <alignment horizontal="center" vertical="center"/>
    </xf>
    <xf numFmtId="0" fontId="44" fillId="2" borderId="5" xfId="0" applyFont="1" applyFill="1" applyBorder="1" applyAlignment="1">
      <alignment horizontal="center" vertical="center"/>
    </xf>
    <xf numFmtId="0" fontId="44" fillId="2" borderId="29" xfId="0" applyFont="1" applyFill="1" applyBorder="1" applyAlignment="1">
      <alignment horizontal="center" vertical="center"/>
    </xf>
    <xf numFmtId="14" fontId="14" fillId="0" borderId="3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14" fontId="46" fillId="0" borderId="3" xfId="0" applyNumberFormat="1" applyFont="1" applyBorder="1" applyAlignment="1">
      <alignment horizontal="center" vertical="center"/>
    </xf>
    <xf numFmtId="14" fontId="47" fillId="0" borderId="3" xfId="0" applyNumberFormat="1" applyFont="1" applyBorder="1" applyAlignment="1">
      <alignment horizontal="center" vertical="center" wrapText="1"/>
    </xf>
    <xf numFmtId="14" fontId="7" fillId="0" borderId="3" xfId="0" applyNumberFormat="1" applyFont="1" applyBorder="1" applyAlignment="1">
      <alignment horizontal="center" vertical="center" wrapText="1"/>
    </xf>
    <xf numFmtId="14" fontId="7" fillId="0" borderId="3" xfId="0" applyNumberFormat="1" applyFont="1" applyBorder="1" applyAlignment="1">
      <alignment horizontal="center" vertical="center"/>
    </xf>
  </cellXfs>
  <cellStyles count="11">
    <cellStyle name="Excel Built-in Percent" xfId="9" xr:uid="{65C621C0-05E4-46D8-9D49-3AF336D5D3FC}"/>
    <cellStyle name="Moeda" xfId="2" builtinId="4"/>
    <cellStyle name="Normal" xfId="0" builtinId="0"/>
    <cellStyle name="Normal 2" xfId="4" xr:uid="{8D921AFF-359D-4B59-B0FD-A1103FD34188}"/>
    <cellStyle name="Normal 2 3" xfId="5" xr:uid="{33F83231-A319-41C1-BA93-8160D355468F}"/>
    <cellStyle name="Normal 6" xfId="10" xr:uid="{00BF7903-F2E8-4BF8-A973-518587045FFF}"/>
    <cellStyle name="Porcentagem" xfId="3" builtinId="5"/>
    <cellStyle name="Porcentagem 2 2" xfId="7" xr:uid="{3F9B8B17-FCB5-4902-84A8-402D1598C697}"/>
    <cellStyle name="Porcentagem 2 2 2" xfId="6" xr:uid="{ACCD51A7-3F21-47E7-8160-2546F4913BDA}"/>
    <cellStyle name="Porcentagem 4" xfId="8" xr:uid="{0E7CFD49-B05E-47EC-9224-A3F11586E006}"/>
    <cellStyle name="Vírgula" xfId="1" builtinId="3"/>
  </cellStyles>
  <dxfs count="8"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8" tint="-0.499984740745262"/>
      </font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theme="8" tint="-0.499984740745262"/>
      </font>
      <fill>
        <patternFill>
          <bgColor theme="8" tint="0.79998168889431442"/>
        </patternFill>
      </fill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'2-CASCAVEL'!D179"/><Relationship Id="rId1" Type="http://schemas.openxmlformats.org/officeDocument/2006/relationships/hyperlink" Target="#'2-CASCAVEL'!D25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'3-FOZ DO IGUA&#199;U'!D179"/><Relationship Id="rId1" Type="http://schemas.openxmlformats.org/officeDocument/2006/relationships/hyperlink" Target="#'3-FOZ DO IGUA&#199;U'!D25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hyperlink" Target="#'4-GUA&#205;RA'!D179"/><Relationship Id="rId1" Type="http://schemas.openxmlformats.org/officeDocument/2006/relationships/hyperlink" Target="#'4-GUA&#205;RA'!D25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hyperlink" Target="#'5-SANTA HELENA'!D179"/><Relationship Id="rId1" Type="http://schemas.openxmlformats.org/officeDocument/2006/relationships/hyperlink" Target="#'5-SANTA HELENA'!D25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828675</xdr:colOff>
      <xdr:row>4</xdr:row>
      <xdr:rowOff>76200</xdr:rowOff>
    </xdr:from>
    <xdr:to>
      <xdr:col>9</xdr:col>
      <xdr:colOff>447675</xdr:colOff>
      <xdr:row>11</xdr:row>
      <xdr:rowOff>123825</xdr:rowOff>
    </xdr:to>
    <xdr:sp macro="" textlink="">
      <xdr:nvSpPr>
        <xdr:cNvPr id="4" name="Retângulo: Cantos Arredondados 3">
          <a:extLst>
            <a:ext uri="{FF2B5EF4-FFF2-40B4-BE49-F238E27FC236}">
              <a16:creationId xmlns:a16="http://schemas.microsoft.com/office/drawing/2014/main" id="{DAFA083B-F4B6-B340-6A99-B67F20088DEA}"/>
            </a:ext>
          </a:extLst>
        </xdr:cNvPr>
        <xdr:cNvSpPr/>
      </xdr:nvSpPr>
      <xdr:spPr>
        <a:xfrm>
          <a:off x="9601200" y="847725"/>
          <a:ext cx="4362450" cy="2066925"/>
        </a:xfrm>
        <a:prstGeom prst="roundRect">
          <a:avLst/>
        </a:prstGeom>
      </xdr:spPr>
      <xdr:style>
        <a:lnRef idx="2">
          <a:schemeClr val="accent2">
            <a:shade val="15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t-BR" sz="1600"/>
            <a:t>Senhores licitantes,</a:t>
          </a:r>
        </a:p>
        <a:p>
          <a:pPr algn="l"/>
          <a:endParaRPr lang="pt-BR" sz="1600"/>
        </a:p>
        <a:p>
          <a:pPr algn="l"/>
          <a:r>
            <a:rPr lang="pt-BR" sz="1600"/>
            <a:t>Como</a:t>
          </a:r>
          <a:r>
            <a:rPr lang="pt-BR" sz="1600" baseline="0"/>
            <a:t> forma de direcionar e facilitar o preenchimento desta planilha, informamos que </a:t>
          </a:r>
          <a:r>
            <a:rPr lang="pt-BR" sz="1600" b="1" baseline="0"/>
            <a:t>as células identificadas na cor </a:t>
          </a:r>
          <a:r>
            <a:rPr lang="pt-BR" sz="1600" b="1" baseline="0">
              <a:solidFill>
                <a:schemeClr val="bg1"/>
              </a:solidFill>
            </a:rPr>
            <a:t>CINZA</a:t>
          </a:r>
          <a:r>
            <a:rPr lang="pt-BR" sz="1600" b="1" baseline="0"/>
            <a:t> são aquelas que os senhores devem prestar as informações</a:t>
          </a:r>
          <a:r>
            <a:rPr lang="pt-BR" sz="1600" baseline="0"/>
            <a:t>.</a:t>
          </a:r>
          <a:endParaRPr lang="pt-BR" sz="16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28576</xdr:colOff>
      <xdr:row>183</xdr:row>
      <xdr:rowOff>83126</xdr:rowOff>
    </xdr:from>
    <xdr:to>
      <xdr:col>3</xdr:col>
      <xdr:colOff>371476</xdr:colOff>
      <xdr:row>187</xdr:row>
      <xdr:rowOff>8659</xdr:rowOff>
    </xdr:to>
    <xdr:sp macro="" textlink="">
      <xdr:nvSpPr>
        <xdr:cNvPr id="6" name="Seta: para Cima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9EB421E-B890-EC04-69F1-4287756BC82C}"/>
            </a:ext>
          </a:extLst>
        </xdr:cNvPr>
        <xdr:cNvSpPr/>
      </xdr:nvSpPr>
      <xdr:spPr>
        <a:xfrm>
          <a:off x="6228485" y="46790262"/>
          <a:ext cx="342900" cy="756806"/>
        </a:xfrm>
        <a:prstGeom prst="upArrow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</xdr:col>
      <xdr:colOff>28574</xdr:colOff>
      <xdr:row>3</xdr:row>
      <xdr:rowOff>85725</xdr:rowOff>
    </xdr:from>
    <xdr:to>
      <xdr:col>4</xdr:col>
      <xdr:colOff>19049</xdr:colOff>
      <xdr:row>10</xdr:row>
      <xdr:rowOff>76199</xdr:rowOff>
    </xdr:to>
    <xdr:sp macro="" textlink="">
      <xdr:nvSpPr>
        <xdr:cNvPr id="7" name="Seta: para Baixo 6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DFE71702-9EB4-AA24-86CC-169AB2BC7AB7}"/>
            </a:ext>
          </a:extLst>
        </xdr:cNvPr>
        <xdr:cNvSpPr/>
      </xdr:nvSpPr>
      <xdr:spPr>
        <a:xfrm>
          <a:off x="6229349" y="657225"/>
          <a:ext cx="371475" cy="800099"/>
        </a:xfrm>
        <a:prstGeom prst="downArrow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 b="1" cap="all" baseline="0"/>
        </a:p>
      </xdr:txBody>
    </xdr:sp>
    <xdr:clientData/>
  </xdr:twoCellAnchor>
  <xdr:twoCellAnchor>
    <xdr:from>
      <xdr:col>4</xdr:col>
      <xdr:colOff>60614</xdr:colOff>
      <xdr:row>1</xdr:row>
      <xdr:rowOff>8660</xdr:rowOff>
    </xdr:from>
    <xdr:to>
      <xdr:col>10</xdr:col>
      <xdr:colOff>606135</xdr:colOff>
      <xdr:row>10</xdr:row>
      <xdr:rowOff>129887</xdr:rowOff>
    </xdr:to>
    <xdr:sp macro="" textlink="">
      <xdr:nvSpPr>
        <xdr:cNvPr id="8" name="Retângulo: Cantos Arredondados 7">
          <a:extLst>
            <a:ext uri="{FF2B5EF4-FFF2-40B4-BE49-F238E27FC236}">
              <a16:creationId xmlns:a16="http://schemas.microsoft.com/office/drawing/2014/main" id="{A737C42A-3A09-4CEE-BB6C-CB836D3AD582}"/>
            </a:ext>
          </a:extLst>
        </xdr:cNvPr>
        <xdr:cNvSpPr/>
      </xdr:nvSpPr>
      <xdr:spPr>
        <a:xfrm>
          <a:off x="6641523" y="181842"/>
          <a:ext cx="4719203" cy="1324840"/>
        </a:xfrm>
        <a:prstGeom prst="roundRect">
          <a:avLst/>
        </a:prstGeom>
      </xdr:spPr>
      <xdr:style>
        <a:lnRef idx="2">
          <a:schemeClr val="accent2">
            <a:shade val="15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t-BR" sz="1200"/>
            <a:t>Senhores licitantes,</a:t>
          </a:r>
        </a:p>
        <a:p>
          <a:pPr algn="l"/>
          <a:endParaRPr lang="pt-BR" sz="1050"/>
        </a:p>
        <a:p>
          <a:pPr algn="l"/>
          <a:r>
            <a:rPr lang="pt-BR" sz="1200"/>
            <a:t>Quaisquer alterações nas memórias ou bases de cálculos, bem como nas fórmulas da presente planilha devem ser formalmente identificadas</a:t>
          </a:r>
          <a:r>
            <a:rPr lang="pt-BR" sz="1200" baseline="0"/>
            <a:t> na planilha e devem ser expostas e justificadas </a:t>
          </a:r>
          <a:r>
            <a:rPr lang="pt-BR" sz="1200"/>
            <a:t> conforme Anexo I do Termo de Referência.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28576</xdr:colOff>
      <xdr:row>183</xdr:row>
      <xdr:rowOff>57149</xdr:rowOff>
    </xdr:from>
    <xdr:to>
      <xdr:col>3</xdr:col>
      <xdr:colOff>371476</xdr:colOff>
      <xdr:row>186</xdr:row>
      <xdr:rowOff>190500</xdr:rowOff>
    </xdr:to>
    <xdr:sp macro="" textlink="">
      <xdr:nvSpPr>
        <xdr:cNvPr id="2" name="Seta: para Cima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91A3BB2-1E28-451C-AB61-69904E656F9F}"/>
            </a:ext>
          </a:extLst>
        </xdr:cNvPr>
        <xdr:cNvSpPr/>
      </xdr:nvSpPr>
      <xdr:spPr>
        <a:xfrm>
          <a:off x="6229351" y="46320074"/>
          <a:ext cx="342900" cy="762001"/>
        </a:xfrm>
        <a:prstGeom prst="upArrow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</xdr:col>
      <xdr:colOff>28574</xdr:colOff>
      <xdr:row>3</xdr:row>
      <xdr:rowOff>85725</xdr:rowOff>
    </xdr:from>
    <xdr:to>
      <xdr:col>4</xdr:col>
      <xdr:colOff>19049</xdr:colOff>
      <xdr:row>10</xdr:row>
      <xdr:rowOff>76199</xdr:rowOff>
    </xdr:to>
    <xdr:sp macro="" textlink="">
      <xdr:nvSpPr>
        <xdr:cNvPr id="3" name="Seta: para Baixo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A3CE2214-0058-46B8-AAA5-1BD71281D0A4}"/>
            </a:ext>
          </a:extLst>
        </xdr:cNvPr>
        <xdr:cNvSpPr/>
      </xdr:nvSpPr>
      <xdr:spPr>
        <a:xfrm>
          <a:off x="6229349" y="657225"/>
          <a:ext cx="371475" cy="800099"/>
        </a:xfrm>
        <a:prstGeom prst="downArrow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 b="1" cap="all" baseline="0"/>
        </a:p>
      </xdr:txBody>
    </xdr:sp>
    <xdr:clientData/>
  </xdr:twoCellAnchor>
  <xdr:twoCellAnchor>
    <xdr:from>
      <xdr:col>4</xdr:col>
      <xdr:colOff>66675</xdr:colOff>
      <xdr:row>1</xdr:row>
      <xdr:rowOff>9525</xdr:rowOff>
    </xdr:from>
    <xdr:to>
      <xdr:col>11</xdr:col>
      <xdr:colOff>193963</xdr:colOff>
      <xdr:row>10</xdr:row>
      <xdr:rowOff>150668</xdr:rowOff>
    </xdr:to>
    <xdr:sp macro="" textlink="">
      <xdr:nvSpPr>
        <xdr:cNvPr id="4" name="Retângulo: Cantos Arredondados 3">
          <a:extLst>
            <a:ext uri="{FF2B5EF4-FFF2-40B4-BE49-F238E27FC236}">
              <a16:creationId xmlns:a16="http://schemas.microsoft.com/office/drawing/2014/main" id="{428884D9-9098-46C5-AED9-F794EBD4D233}"/>
            </a:ext>
          </a:extLst>
        </xdr:cNvPr>
        <xdr:cNvSpPr/>
      </xdr:nvSpPr>
      <xdr:spPr>
        <a:xfrm>
          <a:off x="6648450" y="180975"/>
          <a:ext cx="5013613" cy="1350818"/>
        </a:xfrm>
        <a:prstGeom prst="roundRect">
          <a:avLst/>
        </a:prstGeom>
      </xdr:spPr>
      <xdr:style>
        <a:lnRef idx="2">
          <a:schemeClr val="accent2">
            <a:shade val="15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t-BR" sz="1200"/>
            <a:t>Senhores licitantes,</a:t>
          </a:r>
        </a:p>
        <a:p>
          <a:pPr algn="l"/>
          <a:endParaRPr lang="pt-BR" sz="1200"/>
        </a:p>
        <a:p>
          <a:pPr algn="l"/>
          <a:r>
            <a:rPr lang="pt-BR" sz="1200"/>
            <a:t>Quaisquer alterações nas memórias ou bases de cálculos, bem como nas fórmulas da presente planilha devem ser formalmente identificadas</a:t>
          </a:r>
          <a:r>
            <a:rPr lang="pt-BR" sz="1200" baseline="0"/>
            <a:t> na planilha e devem ser expostas e justificadas </a:t>
          </a:r>
          <a:r>
            <a:rPr lang="pt-BR" sz="1200"/>
            <a:t> conforme Anexo I do Termo de Referência.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28576</xdr:colOff>
      <xdr:row>183</xdr:row>
      <xdr:rowOff>57149</xdr:rowOff>
    </xdr:from>
    <xdr:to>
      <xdr:col>3</xdr:col>
      <xdr:colOff>371476</xdr:colOff>
      <xdr:row>186</xdr:row>
      <xdr:rowOff>190500</xdr:rowOff>
    </xdr:to>
    <xdr:sp macro="" textlink="">
      <xdr:nvSpPr>
        <xdr:cNvPr id="2" name="Seta: para Cima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03948AA-EA07-4C70-94F5-3D7CEC1E1279}"/>
            </a:ext>
          </a:extLst>
        </xdr:cNvPr>
        <xdr:cNvSpPr/>
      </xdr:nvSpPr>
      <xdr:spPr>
        <a:xfrm>
          <a:off x="6229351" y="46320074"/>
          <a:ext cx="342900" cy="762001"/>
        </a:xfrm>
        <a:prstGeom prst="upArrow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</xdr:col>
      <xdr:colOff>28574</xdr:colOff>
      <xdr:row>3</xdr:row>
      <xdr:rowOff>85725</xdr:rowOff>
    </xdr:from>
    <xdr:to>
      <xdr:col>4</xdr:col>
      <xdr:colOff>19049</xdr:colOff>
      <xdr:row>10</xdr:row>
      <xdr:rowOff>76199</xdr:rowOff>
    </xdr:to>
    <xdr:sp macro="" textlink="">
      <xdr:nvSpPr>
        <xdr:cNvPr id="3" name="Seta: para Baixo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8B455BC5-D31A-4A9C-98D2-038D2FE66D89}"/>
            </a:ext>
          </a:extLst>
        </xdr:cNvPr>
        <xdr:cNvSpPr/>
      </xdr:nvSpPr>
      <xdr:spPr>
        <a:xfrm>
          <a:off x="6229349" y="657225"/>
          <a:ext cx="371475" cy="800099"/>
        </a:xfrm>
        <a:prstGeom prst="downArrow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 b="1" cap="all" baseline="0"/>
        </a:p>
      </xdr:txBody>
    </xdr:sp>
    <xdr:clientData/>
  </xdr:twoCellAnchor>
  <xdr:twoCellAnchor>
    <xdr:from>
      <xdr:col>4</xdr:col>
      <xdr:colOff>47625</xdr:colOff>
      <xdr:row>1</xdr:row>
      <xdr:rowOff>19050</xdr:rowOff>
    </xdr:from>
    <xdr:to>
      <xdr:col>11</xdr:col>
      <xdr:colOff>174913</xdr:colOff>
      <xdr:row>10</xdr:row>
      <xdr:rowOff>160193</xdr:rowOff>
    </xdr:to>
    <xdr:sp macro="" textlink="">
      <xdr:nvSpPr>
        <xdr:cNvPr id="4" name="Retângulo: Cantos Arredondados 3">
          <a:extLst>
            <a:ext uri="{FF2B5EF4-FFF2-40B4-BE49-F238E27FC236}">
              <a16:creationId xmlns:a16="http://schemas.microsoft.com/office/drawing/2014/main" id="{ED9A37F9-E91D-428E-BE57-267A751ECB0D}"/>
            </a:ext>
          </a:extLst>
        </xdr:cNvPr>
        <xdr:cNvSpPr/>
      </xdr:nvSpPr>
      <xdr:spPr>
        <a:xfrm>
          <a:off x="6629400" y="190500"/>
          <a:ext cx="5013613" cy="1350818"/>
        </a:xfrm>
        <a:prstGeom prst="roundRect">
          <a:avLst/>
        </a:prstGeom>
      </xdr:spPr>
      <xdr:style>
        <a:lnRef idx="2">
          <a:schemeClr val="accent2">
            <a:shade val="15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t-BR" sz="1200"/>
            <a:t>Senhores licitantes,</a:t>
          </a:r>
        </a:p>
        <a:p>
          <a:pPr algn="l"/>
          <a:endParaRPr lang="pt-BR" sz="1200"/>
        </a:p>
        <a:p>
          <a:pPr algn="l"/>
          <a:r>
            <a:rPr lang="pt-BR" sz="1200"/>
            <a:t>Quaisquer alterações nas memórias ou bases de cálculos, bem como nas fórmulas da presente planilha devem ser formalmente identificadas</a:t>
          </a:r>
          <a:r>
            <a:rPr lang="pt-BR" sz="1200" baseline="0"/>
            <a:t> na planilha e devem ser expostas e justificadas </a:t>
          </a:r>
          <a:r>
            <a:rPr lang="pt-BR" sz="1200"/>
            <a:t> conforme Anexo I do Termo de Referência.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28576</xdr:colOff>
      <xdr:row>183</xdr:row>
      <xdr:rowOff>57149</xdr:rowOff>
    </xdr:from>
    <xdr:to>
      <xdr:col>3</xdr:col>
      <xdr:colOff>371476</xdr:colOff>
      <xdr:row>186</xdr:row>
      <xdr:rowOff>190500</xdr:rowOff>
    </xdr:to>
    <xdr:sp macro="" textlink="">
      <xdr:nvSpPr>
        <xdr:cNvPr id="2" name="Seta: para Cima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23A7A4D-4F97-4EB1-8E1E-F6900B358A86}"/>
            </a:ext>
          </a:extLst>
        </xdr:cNvPr>
        <xdr:cNvSpPr/>
      </xdr:nvSpPr>
      <xdr:spPr>
        <a:xfrm>
          <a:off x="6229351" y="46320074"/>
          <a:ext cx="342900" cy="762001"/>
        </a:xfrm>
        <a:prstGeom prst="upArrow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</xdr:col>
      <xdr:colOff>28574</xdr:colOff>
      <xdr:row>3</xdr:row>
      <xdr:rowOff>85725</xdr:rowOff>
    </xdr:from>
    <xdr:to>
      <xdr:col>4</xdr:col>
      <xdr:colOff>19049</xdr:colOff>
      <xdr:row>10</xdr:row>
      <xdr:rowOff>76199</xdr:rowOff>
    </xdr:to>
    <xdr:sp macro="" textlink="">
      <xdr:nvSpPr>
        <xdr:cNvPr id="3" name="Seta: para Baixo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8475DCF4-DCF8-4994-9263-3BADF5CBB2ED}"/>
            </a:ext>
          </a:extLst>
        </xdr:cNvPr>
        <xdr:cNvSpPr/>
      </xdr:nvSpPr>
      <xdr:spPr>
        <a:xfrm>
          <a:off x="6229349" y="657225"/>
          <a:ext cx="371475" cy="800099"/>
        </a:xfrm>
        <a:prstGeom prst="downArrow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 b="1" cap="all" baseline="0"/>
        </a:p>
      </xdr:txBody>
    </xdr:sp>
    <xdr:clientData/>
  </xdr:twoCellAnchor>
  <xdr:twoCellAnchor>
    <xdr:from>
      <xdr:col>4</xdr:col>
      <xdr:colOff>47625</xdr:colOff>
      <xdr:row>0</xdr:row>
      <xdr:rowOff>152400</xdr:rowOff>
    </xdr:from>
    <xdr:to>
      <xdr:col>14</xdr:col>
      <xdr:colOff>308263</xdr:colOff>
      <xdr:row>10</xdr:row>
      <xdr:rowOff>122093</xdr:rowOff>
    </xdr:to>
    <xdr:sp macro="" textlink="">
      <xdr:nvSpPr>
        <xdr:cNvPr id="5" name="Retângulo: Cantos Arredondados 4">
          <a:extLst>
            <a:ext uri="{FF2B5EF4-FFF2-40B4-BE49-F238E27FC236}">
              <a16:creationId xmlns:a16="http://schemas.microsoft.com/office/drawing/2014/main" id="{0BA766D3-3CA4-44BD-A41F-15BBD1C2E5DB}"/>
            </a:ext>
          </a:extLst>
        </xdr:cNvPr>
        <xdr:cNvSpPr/>
      </xdr:nvSpPr>
      <xdr:spPr>
        <a:xfrm>
          <a:off x="6629400" y="152400"/>
          <a:ext cx="5013613" cy="1350818"/>
        </a:xfrm>
        <a:prstGeom prst="roundRect">
          <a:avLst/>
        </a:prstGeom>
      </xdr:spPr>
      <xdr:style>
        <a:lnRef idx="2">
          <a:schemeClr val="accent2">
            <a:shade val="15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t-BR" sz="1200"/>
            <a:t>Senhores licitantes,</a:t>
          </a:r>
        </a:p>
        <a:p>
          <a:pPr algn="l"/>
          <a:endParaRPr lang="pt-BR" sz="1200"/>
        </a:p>
        <a:p>
          <a:pPr algn="l"/>
          <a:r>
            <a:rPr lang="pt-BR" sz="1200"/>
            <a:t>Quaisquer alterações nas memórias ou bases de cálculos, bem como nas fórmulas da presente planilha devem ser formalmente identificadas</a:t>
          </a:r>
          <a:r>
            <a:rPr lang="pt-BR" sz="1200" baseline="0"/>
            <a:t> na planilha e devem ser expostas e justificadas </a:t>
          </a:r>
          <a:r>
            <a:rPr lang="pt-BR" sz="1200"/>
            <a:t> conforme Anexo I do Termo de Referência.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76200</xdr:colOff>
      <xdr:row>0</xdr:row>
      <xdr:rowOff>66675</xdr:rowOff>
    </xdr:from>
    <xdr:to>
      <xdr:col>14</xdr:col>
      <xdr:colOff>171450</xdr:colOff>
      <xdr:row>9</xdr:row>
      <xdr:rowOff>392906</xdr:rowOff>
    </xdr:to>
    <xdr:sp macro="" textlink="">
      <xdr:nvSpPr>
        <xdr:cNvPr id="2" name="Retângulo: Cantos Arredondados 1">
          <a:extLst>
            <a:ext uri="{FF2B5EF4-FFF2-40B4-BE49-F238E27FC236}">
              <a16:creationId xmlns:a16="http://schemas.microsoft.com/office/drawing/2014/main" id="{B879FC41-7C1E-4D22-B2AC-D5F1B00DAC90}"/>
            </a:ext>
          </a:extLst>
        </xdr:cNvPr>
        <xdr:cNvSpPr/>
      </xdr:nvSpPr>
      <xdr:spPr>
        <a:xfrm>
          <a:off x="11863388" y="66675"/>
          <a:ext cx="4345781" cy="2076450"/>
        </a:xfrm>
        <a:prstGeom prst="roundRect">
          <a:avLst/>
        </a:prstGeom>
      </xdr:spPr>
      <xdr:style>
        <a:lnRef idx="2">
          <a:schemeClr val="accent2">
            <a:shade val="15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t-BR" sz="1600"/>
            <a:t>Senhores licitantes,</a:t>
          </a:r>
        </a:p>
        <a:p>
          <a:pPr algn="l"/>
          <a:endParaRPr lang="pt-BR" sz="1600"/>
        </a:p>
        <a:p>
          <a:pPr algn="l"/>
          <a:r>
            <a:rPr lang="pt-BR" sz="1600"/>
            <a:t>Como</a:t>
          </a:r>
          <a:r>
            <a:rPr lang="pt-BR" sz="1600" baseline="0"/>
            <a:t> forma de direcionar e facilitar o preenchimento desta planilha, informamos que </a:t>
          </a:r>
          <a:r>
            <a:rPr lang="pt-BR" sz="1600" b="1" baseline="0"/>
            <a:t>as células identificadas na cor </a:t>
          </a:r>
          <a:r>
            <a:rPr lang="pt-BR" sz="1600" b="1" baseline="0">
              <a:solidFill>
                <a:schemeClr val="bg1"/>
              </a:solidFill>
            </a:rPr>
            <a:t>CINZA</a:t>
          </a:r>
          <a:r>
            <a:rPr lang="pt-BR" sz="1600" b="1" baseline="0"/>
            <a:t> (ou que mudarem para essa cor) são aquelas que os senhores devem prestar as informações</a:t>
          </a:r>
          <a:r>
            <a:rPr lang="pt-BR" sz="1600" baseline="0"/>
            <a:t>.</a:t>
          </a:r>
          <a:endParaRPr lang="pt-BR" sz="16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385758</xdr:colOff>
      <xdr:row>1</xdr:row>
      <xdr:rowOff>19050</xdr:rowOff>
    </xdr:from>
    <xdr:to>
      <xdr:col>6</xdr:col>
      <xdr:colOff>933449</xdr:colOff>
      <xdr:row>2</xdr:row>
      <xdr:rowOff>161925</xdr:rowOff>
    </xdr:to>
    <xdr:sp macro="" textlink="">
      <xdr:nvSpPr>
        <xdr:cNvPr id="2" name="Balão de Fala: Retângulo com Cantos Arredondados 1">
          <a:extLst>
            <a:ext uri="{FF2B5EF4-FFF2-40B4-BE49-F238E27FC236}">
              <a16:creationId xmlns:a16="http://schemas.microsoft.com/office/drawing/2014/main" id="{CBC61CC4-3829-62E6-48E6-09B4D3B890B0}"/>
            </a:ext>
          </a:extLst>
        </xdr:cNvPr>
        <xdr:cNvSpPr/>
      </xdr:nvSpPr>
      <xdr:spPr>
        <a:xfrm rot="5400000">
          <a:off x="6203154" y="-759621"/>
          <a:ext cx="857250" cy="2795591"/>
        </a:xfrm>
        <a:prstGeom prst="wedgeRoundRectCallout">
          <a:avLst/>
        </a:prstGeom>
        <a:solidFill>
          <a:sysClr val="window" lastClr="FFFFFF"/>
        </a:solidFill>
        <a:ln>
          <a:solidFill>
            <a:schemeClr val="accent5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pt-BR" sz="1200">
              <a:solidFill>
                <a:srgbClr val="FF0000"/>
              </a:solidFill>
            </a:rPr>
            <a:t>A informação dos dias úteis</a:t>
          </a:r>
          <a:r>
            <a:rPr lang="pt-BR" sz="1200" baseline="0">
              <a:solidFill>
                <a:srgbClr val="FF0000"/>
              </a:solidFill>
            </a:rPr>
            <a:t> do mês é essencial para o correto cálculo das glosas</a:t>
          </a:r>
          <a:endParaRPr lang="pt-BR" sz="12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77B82-DC0E-4250-AFC3-C88FAC091048}">
  <dimension ref="B2:K93"/>
  <sheetViews>
    <sheetView showGridLines="0" tabSelected="1" zoomScale="90" zoomScaleNormal="90" workbookViewId="0">
      <selection activeCell="D4" sqref="D4"/>
    </sheetView>
  </sheetViews>
  <sheetFormatPr defaultRowHeight="15"/>
  <cols>
    <col min="1" max="1" width="4.28515625" style="60" customWidth="1"/>
    <col min="2" max="2" width="32.42578125" style="61" customWidth="1"/>
    <col min="3" max="6" width="23.7109375" style="63" customWidth="1"/>
    <col min="7" max="9" width="23.7109375" style="60" customWidth="1"/>
    <col min="10" max="10" width="11.7109375" style="60" customWidth="1"/>
    <col min="11" max="11" width="13" style="60" customWidth="1"/>
    <col min="12" max="16384" width="9.140625" style="60"/>
  </cols>
  <sheetData>
    <row r="2" spans="2:11" ht="15.75">
      <c r="B2" s="236" t="s">
        <v>302</v>
      </c>
    </row>
    <row r="3" spans="2:11" ht="15.75">
      <c r="B3" s="236" t="s">
        <v>303</v>
      </c>
    </row>
    <row r="4" spans="2:11" ht="15.75" thickBot="1">
      <c r="K4" s="85"/>
    </row>
    <row r="5" spans="2:11" ht="19.5" thickBot="1">
      <c r="C5" s="288" t="s">
        <v>121</v>
      </c>
      <c r="D5" s="288"/>
      <c r="E5" s="288"/>
      <c r="F5" s="288"/>
    </row>
    <row r="6" spans="2:11" ht="30.75" thickBot="1">
      <c r="C6" s="59" t="s">
        <v>132</v>
      </c>
      <c r="D6" s="59" t="s">
        <v>133</v>
      </c>
      <c r="E6" s="59" t="s">
        <v>134</v>
      </c>
      <c r="F6" s="59" t="s">
        <v>135</v>
      </c>
    </row>
    <row r="7" spans="2:11" ht="30.75" thickBot="1">
      <c r="B7" s="62" t="s">
        <v>122</v>
      </c>
      <c r="C7" s="222"/>
      <c r="D7" s="222"/>
      <c r="E7" s="222"/>
      <c r="F7" s="222"/>
    </row>
    <row r="8" spans="2:11" ht="15.75" thickBot="1">
      <c r="B8" s="62" t="s">
        <v>123</v>
      </c>
      <c r="C8" s="221"/>
      <c r="D8" s="221"/>
      <c r="E8" s="221"/>
      <c r="F8" s="221"/>
    </row>
    <row r="9" spans="2:11" ht="15.75" thickBot="1">
      <c r="B9" s="62" t="s">
        <v>124</v>
      </c>
      <c r="C9" s="223"/>
      <c r="D9" s="223"/>
      <c r="E9" s="223"/>
      <c r="F9" s="223"/>
    </row>
    <row r="10" spans="2:11" ht="15.75" thickBot="1">
      <c r="B10" s="62" t="s">
        <v>185</v>
      </c>
      <c r="C10" s="220"/>
      <c r="D10" s="220"/>
      <c r="E10" s="220"/>
      <c r="F10" s="220"/>
    </row>
    <row r="11" spans="2:11" ht="15.75" thickBot="1">
      <c r="B11" s="62" t="s">
        <v>125</v>
      </c>
      <c r="C11" s="218">
        <v>40</v>
      </c>
      <c r="D11" s="218">
        <v>40</v>
      </c>
      <c r="E11" s="218" t="s">
        <v>170</v>
      </c>
      <c r="F11" s="218">
        <v>40</v>
      </c>
    </row>
    <row r="12" spans="2:11" ht="30.75" thickBot="1">
      <c r="B12" s="62" t="s">
        <v>126</v>
      </c>
      <c r="C12" s="216">
        <f t="shared" ref="C12:D12" si="0">C10/44*C11</f>
        <v>0</v>
      </c>
      <c r="D12" s="216">
        <f t="shared" si="0"/>
        <v>0</v>
      </c>
      <c r="E12" s="216">
        <f>E10</f>
        <v>0</v>
      </c>
      <c r="F12" s="216">
        <f>F10/44*F11</f>
        <v>0</v>
      </c>
    </row>
    <row r="13" spans="2:11" ht="15.75" thickBot="1">
      <c r="B13" s="62" t="s">
        <v>127</v>
      </c>
      <c r="C13" s="220"/>
      <c r="D13" s="220"/>
      <c r="E13" s="220"/>
      <c r="F13" s="220"/>
    </row>
    <row r="14" spans="2:11" ht="15.75" thickBot="1">
      <c r="B14" s="62" t="s">
        <v>183</v>
      </c>
      <c r="C14" s="220"/>
      <c r="D14" s="220"/>
      <c r="E14" s="220"/>
      <c r="F14" s="220"/>
    </row>
    <row r="15" spans="2:11" ht="15.75" thickBot="1">
      <c r="B15" s="62" t="s">
        <v>145</v>
      </c>
      <c r="C15" s="220"/>
      <c r="D15" s="220"/>
      <c r="E15" s="220"/>
      <c r="F15" s="220"/>
    </row>
    <row r="16" spans="2:11" ht="15.75" thickBot="1">
      <c r="B16" s="62" t="s">
        <v>146</v>
      </c>
      <c r="C16" s="220"/>
      <c r="D16" s="220"/>
      <c r="E16" s="220"/>
      <c r="F16" s="220"/>
    </row>
    <row r="17" spans="2:8" ht="30.75" thickBot="1">
      <c r="B17" s="62" t="s">
        <v>128</v>
      </c>
      <c r="C17" s="220"/>
      <c r="D17" s="220"/>
      <c r="E17" s="220"/>
      <c r="F17" s="220"/>
    </row>
    <row r="18" spans="2:8" ht="15.75" thickBot="1">
      <c r="B18" s="62" t="s">
        <v>129</v>
      </c>
      <c r="C18" s="220"/>
      <c r="D18" s="220"/>
      <c r="E18" s="220"/>
      <c r="F18" s="220"/>
    </row>
    <row r="19" spans="2:8" ht="30.75" thickBot="1">
      <c r="B19" s="62" t="s">
        <v>171</v>
      </c>
      <c r="C19" s="220"/>
      <c r="D19" s="220"/>
      <c r="E19" s="220"/>
      <c r="F19" s="220"/>
    </row>
    <row r="20" spans="2:8" ht="15.75" thickBot="1">
      <c r="B20" s="62" t="s">
        <v>130</v>
      </c>
      <c r="C20" s="220"/>
      <c r="D20" s="220"/>
      <c r="E20" s="220"/>
      <c r="F20" s="220"/>
    </row>
    <row r="21" spans="2:8" ht="15.75" thickBot="1">
      <c r="B21" s="62" t="s">
        <v>262</v>
      </c>
      <c r="C21" s="221"/>
      <c r="D21" s="221"/>
      <c r="E21" s="221"/>
      <c r="F21" s="221"/>
    </row>
    <row r="22" spans="2:8" ht="45" customHeight="1"/>
    <row r="23" spans="2:8" ht="15.75" customHeight="1">
      <c r="C23" s="291" t="s">
        <v>233</v>
      </c>
      <c r="D23" s="291"/>
      <c r="E23" s="291"/>
      <c r="F23" s="291"/>
      <c r="G23" s="291"/>
      <c r="H23" s="291"/>
    </row>
    <row r="24" spans="2:8" ht="15.75" customHeight="1" thickBot="1">
      <c r="C24" s="58" t="s">
        <v>137</v>
      </c>
      <c r="D24" s="58" t="s">
        <v>138</v>
      </c>
      <c r="E24" s="58" t="s">
        <v>139</v>
      </c>
      <c r="F24" s="58" t="s">
        <v>140</v>
      </c>
      <c r="G24" s="58" t="s">
        <v>235</v>
      </c>
      <c r="H24" s="58" t="s">
        <v>229</v>
      </c>
    </row>
    <row r="25" spans="2:8" ht="30.75" thickBot="1">
      <c r="B25" s="62" t="s">
        <v>319</v>
      </c>
      <c r="C25" s="180">
        <v>6</v>
      </c>
      <c r="D25" s="180">
        <v>5</v>
      </c>
      <c r="E25" s="180">
        <v>6</v>
      </c>
      <c r="F25" s="180">
        <v>0</v>
      </c>
      <c r="G25" s="181">
        <f>SUM(C25:F25)</f>
        <v>17</v>
      </c>
      <c r="H25" s="181">
        <v>5380</v>
      </c>
    </row>
    <row r="26" spans="2:8" ht="30.75" thickBot="1">
      <c r="B26" s="62" t="s">
        <v>320</v>
      </c>
      <c r="C26" s="180"/>
      <c r="D26" s="180">
        <v>9</v>
      </c>
      <c r="E26" s="180"/>
      <c r="F26" s="180">
        <v>1</v>
      </c>
      <c r="G26" s="181">
        <f t="shared" ref="G26:G31" si="1">SUM(C26:F26)</f>
        <v>10</v>
      </c>
      <c r="H26" s="181">
        <v>5380</v>
      </c>
    </row>
    <row r="27" spans="2:8" ht="30.75" thickBot="1">
      <c r="B27" s="62" t="s">
        <v>283</v>
      </c>
      <c r="C27" s="180">
        <v>1</v>
      </c>
      <c r="D27" s="180">
        <v>1</v>
      </c>
      <c r="E27" s="180">
        <v>1</v>
      </c>
      <c r="F27" s="180">
        <v>0</v>
      </c>
      <c r="G27" s="181">
        <f t="shared" si="1"/>
        <v>3</v>
      </c>
      <c r="H27" s="181">
        <v>8729</v>
      </c>
    </row>
    <row r="28" spans="2:8" ht="45.75" thickBot="1">
      <c r="B28" s="62" t="s">
        <v>236</v>
      </c>
      <c r="C28" s="180"/>
      <c r="D28" s="180">
        <f>6*2</f>
        <v>12</v>
      </c>
      <c r="E28" s="180"/>
      <c r="F28" s="180">
        <v>0</v>
      </c>
      <c r="G28" s="181">
        <f t="shared" si="1"/>
        <v>12</v>
      </c>
      <c r="H28" s="181">
        <v>8729</v>
      </c>
    </row>
    <row r="29" spans="2:8" ht="45.75" thickBot="1">
      <c r="B29" s="62" t="s">
        <v>237</v>
      </c>
      <c r="C29" s="180"/>
      <c r="D29" s="180">
        <f>4*2</f>
        <v>8</v>
      </c>
      <c r="E29" s="180"/>
      <c r="F29" s="180">
        <v>0</v>
      </c>
      <c r="G29" s="181">
        <f t="shared" si="1"/>
        <v>8</v>
      </c>
      <c r="H29" s="181">
        <v>8729</v>
      </c>
    </row>
    <row r="30" spans="2:8" ht="45.75" thickBot="1">
      <c r="B30" s="184" t="s">
        <v>238</v>
      </c>
      <c r="C30" s="185"/>
      <c r="D30" s="185">
        <f>4*2</f>
        <v>8</v>
      </c>
      <c r="E30" s="185"/>
      <c r="F30" s="185">
        <v>0</v>
      </c>
      <c r="G30" s="186">
        <f t="shared" si="1"/>
        <v>8</v>
      </c>
      <c r="H30" s="181">
        <v>8729</v>
      </c>
    </row>
    <row r="31" spans="2:8" ht="45.75" thickBot="1">
      <c r="B31" s="184" t="s">
        <v>239</v>
      </c>
      <c r="C31" s="185"/>
      <c r="D31" s="185">
        <f>2*2</f>
        <v>4</v>
      </c>
      <c r="E31" s="185"/>
      <c r="F31" s="185">
        <v>0</v>
      </c>
      <c r="G31" s="186">
        <f t="shared" si="1"/>
        <v>4</v>
      </c>
      <c r="H31" s="181">
        <v>8729</v>
      </c>
    </row>
    <row r="32" spans="2:8" ht="30.75" thickBot="1">
      <c r="B32" s="62" t="s">
        <v>284</v>
      </c>
      <c r="C32" s="180">
        <v>5</v>
      </c>
      <c r="D32" s="180">
        <f>1+14</f>
        <v>15</v>
      </c>
      <c r="E32" s="180">
        <v>5</v>
      </c>
      <c r="F32" s="180">
        <v>0</v>
      </c>
      <c r="G32" s="181">
        <f>SUM(C32:F32)</f>
        <v>25</v>
      </c>
      <c r="H32" s="181">
        <v>16578</v>
      </c>
    </row>
    <row r="33" spans="2:10" ht="15.75" customHeight="1" thickBot="1">
      <c r="B33" s="182" t="s">
        <v>234</v>
      </c>
      <c r="C33" s="183">
        <f>SUM(C25:C32)</f>
        <v>12</v>
      </c>
      <c r="D33" s="183">
        <f>SUM(D25:D32)</f>
        <v>62</v>
      </c>
      <c r="E33" s="183">
        <f>SUM(E25:E32)</f>
        <v>12</v>
      </c>
      <c r="F33" s="183">
        <f>SUM(F25:F32)</f>
        <v>1</v>
      </c>
      <c r="G33" s="183">
        <f>SUM(C33:F33)</f>
        <v>87</v>
      </c>
      <c r="H33" s="183"/>
    </row>
    <row r="34" spans="2:10" ht="45" customHeight="1" thickBot="1"/>
    <row r="35" spans="2:10" ht="19.5" customHeight="1" thickBot="1">
      <c r="C35" s="288" t="s">
        <v>136</v>
      </c>
      <c r="D35" s="288"/>
      <c r="E35" s="288"/>
      <c r="F35" s="288"/>
    </row>
    <row r="36" spans="2:10" ht="45.75" thickBot="1">
      <c r="C36" s="58" t="s">
        <v>132</v>
      </c>
      <c r="D36" s="58" t="s">
        <v>133</v>
      </c>
      <c r="E36" s="58" t="s">
        <v>134</v>
      </c>
      <c r="F36" s="58" t="s">
        <v>135</v>
      </c>
      <c r="G36" s="231" t="s">
        <v>307</v>
      </c>
      <c r="H36" s="58" t="s">
        <v>186</v>
      </c>
      <c r="I36" s="58" t="s">
        <v>187</v>
      </c>
      <c r="J36" s="58" t="s">
        <v>188</v>
      </c>
    </row>
    <row r="37" spans="2:10" ht="15.75" thickBot="1">
      <c r="B37" s="177" t="s">
        <v>137</v>
      </c>
      <c r="C37" s="65">
        <f t="shared" ref="C37:F40" si="2">IF($J37-(C$12*6%)&lt;0,0,$J37-(C$12*6%))</f>
        <v>0</v>
      </c>
      <c r="D37" s="65">
        <f t="shared" si="2"/>
        <v>0</v>
      </c>
      <c r="E37" s="65">
        <f t="shared" si="2"/>
        <v>0</v>
      </c>
      <c r="F37" s="65">
        <f>IF($J37-(F$12*6%)&lt;0,0,$J37-(F$12*6%))</f>
        <v>0</v>
      </c>
      <c r="G37" s="219" t="s">
        <v>279</v>
      </c>
      <c r="H37" s="220"/>
      <c r="I37" s="65">
        <f>H37*2</f>
        <v>0</v>
      </c>
      <c r="J37" s="95">
        <f>I37*22</f>
        <v>0</v>
      </c>
    </row>
    <row r="38" spans="2:10" ht="15.75" thickBot="1">
      <c r="B38" s="177" t="s">
        <v>138</v>
      </c>
      <c r="C38" s="65">
        <f t="shared" si="2"/>
        <v>0</v>
      </c>
      <c r="D38" s="65">
        <f t="shared" si="2"/>
        <v>0</v>
      </c>
      <c r="E38" s="65">
        <f t="shared" si="2"/>
        <v>0</v>
      </c>
      <c r="F38" s="65">
        <f t="shared" si="2"/>
        <v>0</v>
      </c>
      <c r="G38" s="219" t="s">
        <v>278</v>
      </c>
      <c r="H38" s="220"/>
      <c r="I38" s="65">
        <f t="shared" ref="I38:I40" si="3">H38*2</f>
        <v>0</v>
      </c>
      <c r="J38" s="95">
        <f t="shared" ref="J38:J40" si="4">I38*22</f>
        <v>0</v>
      </c>
    </row>
    <row r="39" spans="2:10" ht="15.75" thickBot="1">
      <c r="B39" s="177" t="s">
        <v>139</v>
      </c>
      <c r="C39" s="65">
        <f t="shared" si="2"/>
        <v>0</v>
      </c>
      <c r="D39" s="65">
        <f t="shared" si="2"/>
        <v>0</v>
      </c>
      <c r="E39" s="65">
        <f t="shared" si="2"/>
        <v>0</v>
      </c>
      <c r="F39" s="65">
        <f t="shared" si="2"/>
        <v>0</v>
      </c>
      <c r="G39" s="219"/>
      <c r="H39" s="220"/>
      <c r="I39" s="65">
        <f t="shared" si="3"/>
        <v>0</v>
      </c>
      <c r="J39" s="95">
        <f t="shared" si="4"/>
        <v>0</v>
      </c>
    </row>
    <row r="40" spans="2:10" ht="15.75" thickBot="1">
      <c r="B40" s="177" t="s">
        <v>140</v>
      </c>
      <c r="C40" s="65">
        <f t="shared" si="2"/>
        <v>0</v>
      </c>
      <c r="D40" s="65">
        <f t="shared" si="2"/>
        <v>0</v>
      </c>
      <c r="E40" s="65">
        <f t="shared" si="2"/>
        <v>0</v>
      </c>
      <c r="F40" s="65">
        <f t="shared" si="2"/>
        <v>0</v>
      </c>
      <c r="G40" s="219" t="s">
        <v>280</v>
      </c>
      <c r="H40" s="220"/>
      <c r="I40" s="65">
        <f t="shared" si="3"/>
        <v>0</v>
      </c>
      <c r="J40" s="95">
        <f t="shared" si="4"/>
        <v>0</v>
      </c>
    </row>
    <row r="41" spans="2:10" ht="45" customHeight="1" thickBot="1"/>
    <row r="42" spans="2:10" ht="18.75" customHeight="1" thickBot="1">
      <c r="C42" s="288" t="s">
        <v>131</v>
      </c>
      <c r="D42" s="288"/>
      <c r="E42" s="288"/>
      <c r="F42" s="288"/>
      <c r="H42" s="179"/>
    </row>
    <row r="43" spans="2:10" ht="30.75" thickBot="1">
      <c r="C43" s="58" t="s">
        <v>132</v>
      </c>
      <c r="D43" s="58" t="s">
        <v>133</v>
      </c>
      <c r="E43" s="58" t="s">
        <v>134</v>
      </c>
      <c r="F43" s="58" t="s">
        <v>135</v>
      </c>
    </row>
    <row r="44" spans="2:10" ht="15.75" thickBot="1">
      <c r="C44" s="65">
        <f>C16*80%</f>
        <v>0</v>
      </c>
      <c r="D44" s="65">
        <f>D16*80%</f>
        <v>0</v>
      </c>
      <c r="E44" s="65">
        <f>E16*80%</f>
        <v>0</v>
      </c>
      <c r="F44" s="65">
        <f>F16*80%</f>
        <v>0</v>
      </c>
    </row>
    <row r="45" spans="2:10" ht="45" customHeight="1" thickBot="1"/>
    <row r="46" spans="2:10" ht="18.75" customHeight="1" thickBot="1">
      <c r="C46" s="288" t="s">
        <v>274</v>
      </c>
      <c r="D46" s="288"/>
      <c r="E46" s="288"/>
      <c r="F46" s="288"/>
    </row>
    <row r="47" spans="2:10" ht="15.75" thickBot="1">
      <c r="C47" s="58" t="s">
        <v>137</v>
      </c>
      <c r="D47" s="58" t="s">
        <v>138</v>
      </c>
      <c r="E47" s="58" t="s">
        <v>139</v>
      </c>
      <c r="F47" s="58" t="s">
        <v>140</v>
      </c>
    </row>
    <row r="48" spans="2:10" ht="15.75" thickBot="1">
      <c r="B48" s="177" t="s">
        <v>269</v>
      </c>
      <c r="C48" s="224"/>
      <c r="D48" s="224"/>
      <c r="E48" s="224"/>
      <c r="F48" s="224"/>
    </row>
    <row r="49" spans="2:7" ht="15.75" thickBot="1">
      <c r="B49" s="177" t="s">
        <v>270</v>
      </c>
      <c r="C49" s="224"/>
      <c r="D49" s="224"/>
      <c r="E49" s="224"/>
      <c r="F49" s="224"/>
    </row>
    <row r="50" spans="2:7" ht="15.75" thickBot="1">
      <c r="B50" s="177" t="s">
        <v>271</v>
      </c>
      <c r="C50" s="224"/>
      <c r="D50" s="224"/>
      <c r="E50" s="224"/>
      <c r="F50" s="224"/>
    </row>
    <row r="51" spans="2:7" ht="15.75" thickBot="1">
      <c r="B51" s="177" t="s">
        <v>272</v>
      </c>
      <c r="C51" s="224"/>
      <c r="D51" s="224"/>
      <c r="E51" s="224"/>
      <c r="F51" s="224"/>
    </row>
    <row r="52" spans="2:7" ht="45.75" thickBot="1">
      <c r="B52" s="62" t="s">
        <v>273</v>
      </c>
      <c r="C52" s="224"/>
      <c r="D52" s="224"/>
      <c r="E52" s="224"/>
      <c r="F52" s="224"/>
    </row>
    <row r="53" spans="2:7" ht="45" customHeight="1" thickBot="1"/>
    <row r="54" spans="2:7" ht="37.5" customHeight="1" thickBot="1">
      <c r="C54" s="288" t="s">
        <v>263</v>
      </c>
      <c r="D54" s="288"/>
      <c r="E54" s="288"/>
      <c r="F54" s="288"/>
    </row>
    <row r="55" spans="2:7" ht="15.75" thickBot="1">
      <c r="C55" s="58" t="s">
        <v>137</v>
      </c>
      <c r="D55" s="58" t="s">
        <v>138</v>
      </c>
      <c r="E55" s="58" t="s">
        <v>139</v>
      </c>
      <c r="F55" s="58" t="s">
        <v>140</v>
      </c>
    </row>
    <row r="56" spans="2:7" ht="15.75" thickBot="1">
      <c r="B56" s="177" t="s">
        <v>231</v>
      </c>
      <c r="C56" s="218">
        <v>2</v>
      </c>
      <c r="D56" s="218">
        <v>4</v>
      </c>
      <c r="E56" s="218">
        <v>2</v>
      </c>
      <c r="F56" s="218">
        <v>1</v>
      </c>
      <c r="G56" s="215"/>
    </row>
    <row r="57" spans="2:7" ht="15.75" thickBot="1">
      <c r="B57" s="177" t="s">
        <v>222</v>
      </c>
      <c r="C57" s="220"/>
      <c r="D57" s="220"/>
      <c r="E57" s="220"/>
      <c r="F57" s="220"/>
    </row>
    <row r="58" spans="2:7" ht="15.75" thickBot="1">
      <c r="B58" s="177" t="s">
        <v>264</v>
      </c>
      <c r="C58" s="64">
        <v>60</v>
      </c>
      <c r="D58" s="64">
        <v>60</v>
      </c>
      <c r="E58" s="64">
        <v>60</v>
      </c>
      <c r="F58" s="64">
        <v>60</v>
      </c>
    </row>
    <row r="59" spans="2:7" ht="30.75" thickBot="1">
      <c r="B59" s="62" t="s">
        <v>267</v>
      </c>
      <c r="C59" s="65">
        <f>(C56*C57)/C58</f>
        <v>0</v>
      </c>
      <c r="D59" s="65">
        <f>(D56*D57)/D58</f>
        <v>0</v>
      </c>
      <c r="E59" s="65">
        <f t="shared" ref="E59:F59" si="5">(E56*E57)/E58</f>
        <v>0</v>
      </c>
      <c r="F59" s="65">
        <f t="shared" si="5"/>
        <v>0</v>
      </c>
    </row>
    <row r="60" spans="2:7" ht="60.75" thickBot="1">
      <c r="B60" s="62" t="s">
        <v>266</v>
      </c>
      <c r="C60" s="65">
        <f>C59*(1+0.25%)</f>
        <v>0</v>
      </c>
      <c r="D60" s="65">
        <f t="shared" ref="D60:F60" si="6">D59*(1+0.25%)</f>
        <v>0</v>
      </c>
      <c r="E60" s="65">
        <f t="shared" si="6"/>
        <v>0</v>
      </c>
      <c r="F60" s="65">
        <f t="shared" si="6"/>
        <v>0</v>
      </c>
    </row>
    <row r="61" spans="2:7" ht="30.75" thickBot="1">
      <c r="B61" s="62" t="s">
        <v>265</v>
      </c>
      <c r="C61" s="180">
        <f>C33</f>
        <v>12</v>
      </c>
      <c r="D61" s="180">
        <f>D33</f>
        <v>62</v>
      </c>
      <c r="E61" s="180">
        <f>E33</f>
        <v>12</v>
      </c>
      <c r="F61" s="180">
        <f>F33</f>
        <v>1</v>
      </c>
    </row>
    <row r="62" spans="2:7" ht="45.75" thickBot="1">
      <c r="B62" s="213" t="s">
        <v>268</v>
      </c>
      <c r="C62" s="212">
        <f>C60/C61/24</f>
        <v>0</v>
      </c>
      <c r="D62" s="212">
        <f t="shared" ref="D62:F62" si="7">D60/D61/24</f>
        <v>0</v>
      </c>
      <c r="E62" s="212">
        <f t="shared" si="7"/>
        <v>0</v>
      </c>
      <c r="F62" s="212">
        <f t="shared" si="7"/>
        <v>0</v>
      </c>
    </row>
    <row r="64" spans="2:7" ht="45" customHeight="1" thickBot="1"/>
    <row r="65" spans="2:7" ht="19.5" thickBot="1">
      <c r="C65" s="288" t="s">
        <v>141</v>
      </c>
      <c r="D65" s="288"/>
      <c r="E65" s="288"/>
      <c r="F65" s="288"/>
    </row>
    <row r="66" spans="2:7" ht="15.75" thickBot="1">
      <c r="C66" s="58" t="s">
        <v>137</v>
      </c>
      <c r="D66" s="58" t="s">
        <v>138</v>
      </c>
      <c r="E66" s="58" t="s">
        <v>139</v>
      </c>
      <c r="F66" s="58" t="s">
        <v>140</v>
      </c>
    </row>
    <row r="67" spans="2:7" ht="15.75" thickBot="1">
      <c r="B67" s="177" t="s">
        <v>142</v>
      </c>
      <c r="C67" s="224"/>
      <c r="D67" s="224"/>
      <c r="E67" s="224"/>
      <c r="F67" s="224"/>
    </row>
    <row r="68" spans="2:7" ht="15.75" thickBot="1">
      <c r="B68" s="177" t="s">
        <v>143</v>
      </c>
      <c r="C68" s="224"/>
      <c r="D68" s="224"/>
      <c r="E68" s="224"/>
      <c r="F68" s="224"/>
    </row>
    <row r="69" spans="2:7" ht="45" customHeight="1"/>
    <row r="70" spans="2:7" ht="18.75">
      <c r="C70" s="290" t="s">
        <v>144</v>
      </c>
      <c r="D70" s="290"/>
      <c r="E70" s="290"/>
      <c r="F70" s="60"/>
      <c r="G70" s="225"/>
    </row>
    <row r="71" spans="2:7" ht="15.75" thickBot="1">
      <c r="C71" s="58" t="s">
        <v>221</v>
      </c>
      <c r="D71" s="58" t="s">
        <v>222</v>
      </c>
      <c r="E71" s="58" t="s">
        <v>223</v>
      </c>
      <c r="F71" s="60"/>
    </row>
    <row r="72" spans="2:7" ht="30.75" thickBot="1">
      <c r="B72" s="62" t="s">
        <v>340</v>
      </c>
      <c r="C72" s="64">
        <v>4</v>
      </c>
      <c r="D72" s="220"/>
      <c r="E72" s="65">
        <f>C72*D72</f>
        <v>0</v>
      </c>
      <c r="G72" s="63"/>
    </row>
    <row r="73" spans="2:7" ht="75.75" thickBot="1">
      <c r="B73" s="62" t="s">
        <v>341</v>
      </c>
      <c r="C73" s="64">
        <v>6</v>
      </c>
      <c r="D73" s="220"/>
      <c r="E73" s="65">
        <f t="shared" ref="E73:E78" si="8">C73*D73</f>
        <v>0</v>
      </c>
      <c r="G73" s="217"/>
    </row>
    <row r="74" spans="2:7" ht="15.75" thickBot="1">
      <c r="B74" s="62" t="s">
        <v>342</v>
      </c>
      <c r="C74" s="64">
        <v>1</v>
      </c>
      <c r="D74" s="220"/>
      <c r="E74" s="65"/>
      <c r="G74" s="217"/>
    </row>
    <row r="75" spans="2:7" ht="15.75" thickBot="1">
      <c r="B75" s="177" t="s">
        <v>281</v>
      </c>
      <c r="C75" s="64">
        <v>1</v>
      </c>
      <c r="D75" s="220"/>
      <c r="E75" s="65">
        <f t="shared" si="8"/>
        <v>0</v>
      </c>
      <c r="G75" s="63"/>
    </row>
    <row r="76" spans="2:7" ht="15.75" thickBot="1">
      <c r="B76" s="177" t="s">
        <v>282</v>
      </c>
      <c r="C76" s="64">
        <v>1</v>
      </c>
      <c r="D76" s="220"/>
      <c r="E76" s="65">
        <f t="shared" si="8"/>
        <v>0</v>
      </c>
      <c r="G76" s="63"/>
    </row>
    <row r="77" spans="2:7" ht="15.75" thickBot="1">
      <c r="B77" s="62" t="s">
        <v>339</v>
      </c>
      <c r="C77" s="64">
        <v>1</v>
      </c>
      <c r="D77" s="220"/>
      <c r="E77" s="65">
        <f t="shared" si="8"/>
        <v>0</v>
      </c>
      <c r="G77" s="63"/>
    </row>
    <row r="78" spans="2:7" ht="75.75" thickBot="1">
      <c r="B78" s="62" t="s">
        <v>343</v>
      </c>
      <c r="C78" s="64">
        <v>1</v>
      </c>
      <c r="D78" s="220"/>
      <c r="E78" s="65">
        <f t="shared" si="8"/>
        <v>0</v>
      </c>
      <c r="G78" s="63"/>
    </row>
    <row r="79" spans="2:7" ht="30.75" thickBot="1">
      <c r="B79" s="62" t="s">
        <v>344</v>
      </c>
      <c r="C79" s="64">
        <v>1</v>
      </c>
      <c r="D79" s="220"/>
      <c r="E79" s="65">
        <f>C79*D79</f>
        <v>0</v>
      </c>
      <c r="G79" s="63"/>
    </row>
    <row r="80" spans="2:7" ht="15.75" thickBot="1">
      <c r="B80" s="178" t="s">
        <v>224</v>
      </c>
      <c r="C80" s="94"/>
      <c r="D80" s="216"/>
      <c r="E80" s="95">
        <f>SUM(E72:E79)</f>
        <v>0</v>
      </c>
      <c r="G80" s="63"/>
    </row>
    <row r="81" spans="2:8" ht="15.75" thickBot="1">
      <c r="B81" s="182" t="s">
        <v>225</v>
      </c>
      <c r="C81" s="211"/>
      <c r="D81" s="211"/>
      <c r="E81" s="212">
        <f>E80/12</f>
        <v>0</v>
      </c>
      <c r="G81" s="63"/>
    </row>
    <row r="82" spans="2:8" ht="45" customHeight="1"/>
    <row r="83" spans="2:8" ht="18.75">
      <c r="C83" s="289" t="s">
        <v>314</v>
      </c>
      <c r="D83" s="289"/>
      <c r="E83" s="289"/>
      <c r="F83" s="289"/>
      <c r="G83" s="240"/>
      <c r="H83" s="240"/>
    </row>
    <row r="84" spans="2:8" ht="15.75" thickBot="1">
      <c r="C84" s="58" t="s">
        <v>137</v>
      </c>
      <c r="D84" s="58" t="s">
        <v>138</v>
      </c>
      <c r="E84" s="58" t="s">
        <v>139</v>
      </c>
      <c r="F84" s="239" t="s">
        <v>140</v>
      </c>
      <c r="G84" s="241"/>
      <c r="H84" s="241"/>
    </row>
    <row r="85" spans="2:8" ht="30.75" thickBot="1">
      <c r="B85" s="62" t="s">
        <v>319</v>
      </c>
      <c r="C85" s="357">
        <v>45691</v>
      </c>
      <c r="D85" s="352">
        <v>46059</v>
      </c>
      <c r="E85" s="352">
        <v>46059</v>
      </c>
      <c r="F85" s="352"/>
      <c r="G85" s="242"/>
      <c r="H85" s="242"/>
    </row>
    <row r="86" spans="2:8" ht="30.75" thickBot="1">
      <c r="B86" s="62" t="s">
        <v>320</v>
      </c>
      <c r="C86" s="352"/>
      <c r="D86" s="352">
        <v>46059</v>
      </c>
      <c r="E86" s="352"/>
      <c r="F86" s="352"/>
      <c r="G86" s="242"/>
      <c r="H86" s="242"/>
    </row>
    <row r="87" spans="2:8" ht="30.75" thickBot="1">
      <c r="B87" s="62" t="s">
        <v>283</v>
      </c>
      <c r="C87" s="357">
        <v>45691</v>
      </c>
      <c r="D87" s="352"/>
      <c r="E87" s="352"/>
      <c r="F87" s="352"/>
      <c r="G87" s="242"/>
      <c r="H87" s="242"/>
    </row>
    <row r="88" spans="2:8" ht="45.75" thickBot="1">
      <c r="B88" s="62" t="s">
        <v>236</v>
      </c>
      <c r="C88" s="352"/>
      <c r="D88" s="353">
        <v>45691</v>
      </c>
      <c r="E88" s="352"/>
      <c r="F88" s="352"/>
      <c r="G88" s="242"/>
      <c r="H88" s="242"/>
    </row>
    <row r="89" spans="2:8" ht="45.75" thickBot="1">
      <c r="B89" s="62" t="s">
        <v>237</v>
      </c>
      <c r="C89" s="352"/>
      <c r="D89" s="353">
        <v>45691</v>
      </c>
      <c r="E89" s="352"/>
      <c r="F89" s="352"/>
      <c r="G89" s="242"/>
      <c r="H89" s="242"/>
    </row>
    <row r="90" spans="2:8" ht="45.75" thickBot="1">
      <c r="B90" s="184" t="s">
        <v>238</v>
      </c>
      <c r="C90" s="354"/>
      <c r="D90" s="355" t="s">
        <v>315</v>
      </c>
      <c r="E90" s="354"/>
      <c r="F90" s="354"/>
      <c r="G90" s="243"/>
      <c r="H90" s="243"/>
    </row>
    <row r="91" spans="2:8" ht="45.75" thickBot="1">
      <c r="B91" s="184" t="s">
        <v>239</v>
      </c>
      <c r="C91" s="354"/>
      <c r="D91" s="355" t="s">
        <v>315</v>
      </c>
      <c r="E91" s="354"/>
      <c r="F91" s="354"/>
      <c r="G91" s="243"/>
      <c r="H91" s="243"/>
    </row>
    <row r="92" spans="2:8" ht="30.75" thickBot="1">
      <c r="B92" s="62" t="s">
        <v>284</v>
      </c>
      <c r="C92" s="357">
        <v>45691</v>
      </c>
      <c r="D92" s="352">
        <v>45851</v>
      </c>
      <c r="E92" s="356" t="s">
        <v>348</v>
      </c>
      <c r="F92" s="352"/>
      <c r="G92" s="243"/>
      <c r="H92" s="243"/>
    </row>
    <row r="93" spans="2:8" ht="30.75" thickBot="1">
      <c r="B93" s="62" t="s">
        <v>276</v>
      </c>
      <c r="C93" s="352"/>
      <c r="D93" s="352"/>
      <c r="E93" s="352"/>
      <c r="F93" s="356" t="s">
        <v>316</v>
      </c>
      <c r="G93" s="242"/>
      <c r="H93" s="242"/>
    </row>
  </sheetData>
  <mergeCells count="9">
    <mergeCell ref="C5:F5"/>
    <mergeCell ref="C42:F42"/>
    <mergeCell ref="C35:F35"/>
    <mergeCell ref="C46:F46"/>
    <mergeCell ref="C83:F83"/>
    <mergeCell ref="C70:E70"/>
    <mergeCell ref="C23:H23"/>
    <mergeCell ref="C54:F54"/>
    <mergeCell ref="C65:F65"/>
  </mergeCells>
  <conditionalFormatting sqref="C25:F32">
    <cfRule type="cellIs" dxfId="7" priority="3" operator="greaterThan">
      <formula>0</formula>
    </cfRule>
  </conditionalFormatting>
  <conditionalFormatting sqref="C85:F93">
    <cfRule type="expression" dxfId="6" priority="1">
      <formula>C25&gt;0</formula>
    </cfRule>
  </conditionalFormatting>
  <pageMargins left="0.511811024" right="0.511811024" top="0.78740157499999996" bottom="0.78740157499999996" header="0.31496062000000002" footer="0.31496062000000002"/>
  <pageSetup paperSize="9" scale="64" orientation="landscape" r:id="rId1"/>
  <ignoredErrors>
    <ignoredError sqref="E12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</sheetPr>
  <dimension ref="B1:AN187"/>
  <sheetViews>
    <sheetView zoomScaleNormal="100" workbookViewId="0">
      <pane xSplit="3" ySplit="23" topLeftCell="D24" activePane="bottomRight" state="frozen"/>
      <selection pane="topRight" activeCell="C1" sqref="C1"/>
      <selection pane="bottomLeft" activeCell="A23" sqref="A23"/>
      <selection pane="bottomRight" activeCell="C12" sqref="C12"/>
    </sheetView>
  </sheetViews>
  <sheetFormatPr defaultColWidth="8.7109375" defaultRowHeight="15.75"/>
  <cols>
    <col min="1" max="1" width="3.85546875" style="1" customWidth="1"/>
    <col min="2" max="2" width="9.140625" style="1" bestFit="1" customWidth="1"/>
    <col min="3" max="3" width="80" style="1" customWidth="1"/>
    <col min="4" max="4" width="5.7109375" style="1" customWidth="1"/>
    <col min="5" max="5" width="10.7109375" style="1" customWidth="1"/>
    <col min="6" max="6" width="14.85546875" style="41" customWidth="1"/>
    <col min="7" max="7" width="5.7109375" style="41" customWidth="1"/>
    <col min="8" max="8" width="10.7109375" style="1" customWidth="1"/>
    <col min="9" max="9" width="14.85546875" style="41" customWidth="1"/>
    <col min="10" max="10" width="5.7109375" style="41" customWidth="1"/>
    <col min="11" max="11" width="10.7109375" style="1" customWidth="1"/>
    <col min="12" max="12" width="14.85546875" style="41" customWidth="1"/>
    <col min="13" max="39" width="5.7109375" style="41" customWidth="1"/>
    <col min="40" max="40" width="8.7109375" style="1"/>
    <col min="41" max="41" width="5.7109375" style="1" customWidth="1"/>
    <col min="42" max="42" width="8.7109375" style="1"/>
    <col min="43" max="43" width="5.7109375" style="1" customWidth="1"/>
    <col min="44" max="16384" width="8.7109375" style="1"/>
  </cols>
  <sheetData>
    <row r="1" spans="2:39" ht="13.5" customHeight="1"/>
    <row r="2" spans="2:39" s="79" customFormat="1">
      <c r="B2" s="304" t="s">
        <v>0</v>
      </c>
      <c r="C2" s="304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</row>
    <row r="3" spans="2:39" s="79" customFormat="1">
      <c r="B3" s="304" t="s">
        <v>1</v>
      </c>
      <c r="C3" s="304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</row>
    <row r="4" spans="2:39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</row>
    <row r="5" spans="2:39">
      <c r="B5" s="237" t="str">
        <f>'1-Dados Básicos'!$B$2</f>
        <v>Pregão Eletrônico nº XX/2024-DPF/FIG/PR (UG 200366)</v>
      </c>
      <c r="C5" s="237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</row>
    <row r="6" spans="2:39">
      <c r="B6" s="237" t="str">
        <f>'1-Dados Básicos'!$B$3</f>
        <v>Processo Administrativo nº 08389.007062/2024-22</v>
      </c>
      <c r="C6" s="237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</row>
    <row r="7" spans="2:39" hidden="1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</row>
    <row r="8" spans="2:39" hidden="1">
      <c r="B8" s="23" t="s">
        <v>2</v>
      </c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</row>
    <row r="9" spans="2:39" hidden="1">
      <c r="B9" s="76" t="s">
        <v>3</v>
      </c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</row>
    <row r="10" spans="2:39" ht="16.5" thickBot="1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</row>
    <row r="11" spans="2:39" s="79" customFormat="1" ht="16.5" thickBot="1">
      <c r="B11" s="300" t="s">
        <v>4</v>
      </c>
      <c r="C11" s="300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</row>
    <row r="12" spans="2:39" ht="16.5" thickBot="1">
      <c r="B12" s="98">
        <v>1</v>
      </c>
      <c r="C12" s="99" t="s">
        <v>5</v>
      </c>
      <c r="D12" s="5"/>
      <c r="E12" s="292" t="s">
        <v>120</v>
      </c>
      <c r="F12" s="292"/>
      <c r="G12" s="2"/>
      <c r="H12" s="292" t="s">
        <v>120</v>
      </c>
      <c r="I12" s="292"/>
      <c r="J12" s="2"/>
      <c r="K12" s="292" t="s">
        <v>120</v>
      </c>
      <c r="L12" s="29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</row>
    <row r="13" spans="2:39" ht="16.5" thickBot="1">
      <c r="B13" s="98">
        <v>2</v>
      </c>
      <c r="C13" s="99" t="s">
        <v>6</v>
      </c>
      <c r="D13" s="5"/>
      <c r="E13" s="294">
        <f>'1-Dados Básicos'!C21</f>
        <v>0</v>
      </c>
      <c r="F13" s="294"/>
      <c r="G13" s="42"/>
      <c r="H13" s="294">
        <f>'1-Dados Básicos'!D21</f>
        <v>0</v>
      </c>
      <c r="I13" s="294"/>
      <c r="J13" s="42"/>
      <c r="K13" s="294">
        <f>'1-Dados Básicos'!F21</f>
        <v>0</v>
      </c>
      <c r="L13" s="294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</row>
    <row r="14" spans="2:39" ht="16.5" thickBot="1">
      <c r="B14" s="98">
        <v>3</v>
      </c>
      <c r="C14" s="100" t="s">
        <v>7</v>
      </c>
      <c r="D14" s="6"/>
      <c r="E14" s="293">
        <f>'1-Dados Básicos'!C10</f>
        <v>0</v>
      </c>
      <c r="F14" s="293"/>
      <c r="G14" s="43"/>
      <c r="H14" s="293">
        <f>'1-Dados Básicos'!D10</f>
        <v>0</v>
      </c>
      <c r="I14" s="293"/>
      <c r="J14" s="43"/>
      <c r="K14" s="293">
        <f>'1-Dados Básicos'!F12</f>
        <v>0</v>
      </c>
      <c r="L14" s="29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</row>
    <row r="15" spans="2:39" ht="30.95" customHeight="1" thickBot="1">
      <c r="B15" s="98">
        <v>4</v>
      </c>
      <c r="C15" s="99" t="s">
        <v>8</v>
      </c>
      <c r="D15" s="5"/>
      <c r="E15" s="295" t="s">
        <v>310</v>
      </c>
      <c r="F15" s="295"/>
      <c r="G15" s="44"/>
      <c r="H15" s="295" t="s">
        <v>217</v>
      </c>
      <c r="I15" s="295"/>
      <c r="J15" s="44"/>
      <c r="K15" s="295" t="s">
        <v>218</v>
      </c>
      <c r="L15" s="295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</row>
    <row r="16" spans="2:39" ht="16.5" thickBot="1">
      <c r="B16" s="98">
        <v>5</v>
      </c>
      <c r="C16" s="99" t="s">
        <v>9</v>
      </c>
      <c r="D16" s="5"/>
      <c r="E16" s="296">
        <f>'1-Dados Básicos'!C9</f>
        <v>0</v>
      </c>
      <c r="F16" s="296"/>
      <c r="G16" s="45"/>
      <c r="H16" s="296">
        <f>'1-Dados Básicos'!D9</f>
        <v>0</v>
      </c>
      <c r="I16" s="296"/>
      <c r="J16" s="45"/>
      <c r="K16" s="296">
        <f>'1-Dados Básicos'!F9</f>
        <v>0</v>
      </c>
      <c r="L16" s="296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</row>
    <row r="17" spans="2:39" ht="16.5" thickBot="1">
      <c r="B17" s="98">
        <v>6</v>
      </c>
      <c r="C17" s="99" t="s">
        <v>10</v>
      </c>
      <c r="D17" s="5"/>
      <c r="E17" s="297">
        <f>'1-Dados Básicos'!C7</f>
        <v>0</v>
      </c>
      <c r="F17" s="297"/>
      <c r="G17" s="45"/>
      <c r="H17" s="297">
        <f>'1-Dados Básicos'!D7</f>
        <v>0</v>
      </c>
      <c r="I17" s="297"/>
      <c r="J17" s="45"/>
      <c r="K17" s="297">
        <f>'1-Dados Básicos'!F7</f>
        <v>0</v>
      </c>
      <c r="L17" s="297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</row>
    <row r="18" spans="2:39" ht="16.5" thickBot="1">
      <c r="B18" s="98">
        <v>7</v>
      </c>
      <c r="C18" s="99" t="s">
        <v>11</v>
      </c>
      <c r="D18" s="5"/>
      <c r="E18" s="298"/>
      <c r="F18" s="298"/>
      <c r="G18" s="46"/>
      <c r="H18" s="298"/>
      <c r="I18" s="298"/>
      <c r="J18" s="46"/>
      <c r="K18" s="298"/>
      <c r="L18" s="298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</row>
    <row r="19" spans="2:39" ht="16.5" thickBot="1">
      <c r="B19" s="98">
        <v>8</v>
      </c>
      <c r="C19" s="99" t="s">
        <v>12</v>
      </c>
      <c r="D19" s="5"/>
      <c r="E19" s="299" t="s">
        <v>13</v>
      </c>
      <c r="F19" s="299"/>
      <c r="G19" s="53"/>
      <c r="H19" s="299" t="s">
        <v>13</v>
      </c>
      <c r="I19" s="299"/>
      <c r="J19" s="53"/>
      <c r="K19" s="299" t="s">
        <v>13</v>
      </c>
      <c r="L19" s="299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</row>
    <row r="20" spans="2:39" hidden="1">
      <c r="B20" s="86" t="s">
        <v>14</v>
      </c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2:39" hidden="1">
      <c r="B21" s="87" t="s">
        <v>15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</row>
    <row r="22" spans="2:39" hidden="1">
      <c r="B22" s="87" t="s">
        <v>181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</row>
    <row r="23" spans="2:39" hidden="1">
      <c r="B23" s="88" t="s">
        <v>184</v>
      </c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</row>
    <row r="24" spans="2:39" ht="30.95" customHeight="1" thickBot="1">
      <c r="B24" s="9"/>
      <c r="C24" s="9"/>
      <c r="D24" s="9"/>
      <c r="E24" s="9"/>
      <c r="F24" s="10"/>
      <c r="G24" s="10"/>
      <c r="H24" s="9"/>
      <c r="I24" s="10"/>
      <c r="J24" s="10"/>
      <c r="K24" s="9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</row>
    <row r="25" spans="2:39" s="79" customFormat="1" ht="16.5" thickBot="1">
      <c r="B25" s="300" t="s">
        <v>16</v>
      </c>
      <c r="C25" s="300"/>
      <c r="D25" s="91"/>
      <c r="E25" s="302" t="s">
        <v>195</v>
      </c>
      <c r="F25" s="302"/>
      <c r="G25" s="91"/>
      <c r="H25" s="302" t="s">
        <v>195</v>
      </c>
      <c r="I25" s="302"/>
      <c r="J25" s="91"/>
      <c r="K25" s="302" t="s">
        <v>195</v>
      </c>
      <c r="L25" s="302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</row>
    <row r="26" spans="2:39" ht="16.5" thickBot="1">
      <c r="B26" s="101">
        <v>1</v>
      </c>
      <c r="C26" s="102" t="s">
        <v>17</v>
      </c>
      <c r="D26" s="11"/>
      <c r="E26" s="107"/>
      <c r="F26" s="107" t="s">
        <v>18</v>
      </c>
      <c r="G26" s="4"/>
      <c r="H26" s="107"/>
      <c r="I26" s="107" t="s">
        <v>18</v>
      </c>
      <c r="J26" s="4"/>
      <c r="K26" s="107"/>
      <c r="L26" s="107" t="s">
        <v>18</v>
      </c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</row>
    <row r="27" spans="2:39" ht="16.5" thickBot="1">
      <c r="B27" s="103" t="s">
        <v>19</v>
      </c>
      <c r="C27" s="104" t="s">
        <v>20</v>
      </c>
      <c r="D27" s="5"/>
      <c r="E27" s="108" t="s">
        <v>189</v>
      </c>
      <c r="F27" s="109">
        <f>E14/44*40</f>
        <v>0</v>
      </c>
      <c r="G27" s="47"/>
      <c r="H27" s="108" t="s">
        <v>189</v>
      </c>
      <c r="I27" s="109">
        <f>H14/44*40</f>
        <v>0</v>
      </c>
      <c r="J27" s="47"/>
      <c r="K27" s="108" t="s">
        <v>189</v>
      </c>
      <c r="L27" s="109">
        <f>K14/44*40</f>
        <v>0</v>
      </c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</row>
    <row r="28" spans="2:39" ht="16.5" thickBot="1">
      <c r="B28" s="103" t="s">
        <v>21</v>
      </c>
      <c r="C28" s="105" t="s">
        <v>22</v>
      </c>
      <c r="D28" s="12"/>
      <c r="E28" s="110">
        <v>0.3</v>
      </c>
      <c r="F28" s="111">
        <f>F27*E28</f>
        <v>0</v>
      </c>
      <c r="G28" s="25"/>
      <c r="H28" s="110">
        <v>0.3</v>
      </c>
      <c r="I28" s="111">
        <f>I27*H28</f>
        <v>0</v>
      </c>
      <c r="J28" s="25"/>
      <c r="K28" s="110">
        <v>0.3</v>
      </c>
      <c r="L28" s="111">
        <f>L27*K28</f>
        <v>0</v>
      </c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</row>
    <row r="29" spans="2:39" ht="16.5" thickBot="1">
      <c r="B29" s="103" t="s">
        <v>23</v>
      </c>
      <c r="C29" s="99" t="s">
        <v>24</v>
      </c>
      <c r="D29" s="5"/>
      <c r="E29" s="112"/>
      <c r="F29" s="111">
        <v>0</v>
      </c>
      <c r="G29" s="25"/>
      <c r="H29" s="112"/>
      <c r="I29" s="111">
        <v>0</v>
      </c>
      <c r="J29" s="25"/>
      <c r="K29" s="112"/>
      <c r="L29" s="111">
        <v>0</v>
      </c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</row>
    <row r="30" spans="2:39" ht="67.5" thickBot="1">
      <c r="B30" s="103" t="s">
        <v>25</v>
      </c>
      <c r="C30" s="106" t="s">
        <v>277</v>
      </c>
      <c r="D30" s="13"/>
      <c r="E30" s="113"/>
      <c r="F30" s="111">
        <v>0</v>
      </c>
      <c r="G30" s="25"/>
      <c r="H30" s="113"/>
      <c r="I30" s="111">
        <v>0</v>
      </c>
      <c r="J30" s="25"/>
      <c r="K30" s="113"/>
      <c r="L30" s="111">
        <v>0</v>
      </c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</row>
    <row r="31" spans="2:39" ht="16.5" thickBot="1">
      <c r="B31" s="103" t="s">
        <v>27</v>
      </c>
      <c r="C31" s="106" t="s">
        <v>28</v>
      </c>
      <c r="D31" s="13"/>
      <c r="E31" s="113"/>
      <c r="F31" s="111">
        <v>0</v>
      </c>
      <c r="G31" s="25"/>
      <c r="H31" s="113"/>
      <c r="I31" s="111">
        <v>0</v>
      </c>
      <c r="J31" s="25"/>
      <c r="K31" s="113"/>
      <c r="L31" s="111">
        <v>0</v>
      </c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</row>
    <row r="32" spans="2:39" ht="16.5" thickBot="1">
      <c r="B32" s="103" t="s">
        <v>29</v>
      </c>
      <c r="C32" s="105" t="s">
        <v>30</v>
      </c>
      <c r="D32" s="12"/>
      <c r="E32" s="114"/>
      <c r="F32" s="115">
        <v>0</v>
      </c>
      <c r="G32" s="48"/>
      <c r="H32" s="114"/>
      <c r="I32" s="115">
        <v>0</v>
      </c>
      <c r="J32" s="48"/>
      <c r="K32" s="114"/>
      <c r="L32" s="115">
        <v>0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</row>
    <row r="33" spans="2:39" ht="16.5" thickBot="1">
      <c r="B33" s="103" t="s">
        <v>31</v>
      </c>
      <c r="C33" s="105" t="s">
        <v>85</v>
      </c>
      <c r="D33" s="12"/>
      <c r="E33" s="114"/>
      <c r="F33" s="115"/>
      <c r="G33" s="48"/>
      <c r="H33" s="114"/>
      <c r="I33" s="115"/>
      <c r="J33" s="48"/>
      <c r="K33" s="114"/>
      <c r="L33" s="115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</row>
    <row r="34" spans="2:39" s="79" customFormat="1" ht="16.5" thickBot="1">
      <c r="B34" s="300" t="s">
        <v>147</v>
      </c>
      <c r="C34" s="300"/>
      <c r="D34" s="77"/>
      <c r="E34" s="116"/>
      <c r="F34" s="116">
        <f>SUM(F27:F33)</f>
        <v>0</v>
      </c>
      <c r="G34" s="78"/>
      <c r="H34" s="116"/>
      <c r="I34" s="116">
        <f>SUM(I27:I33)</f>
        <v>0</v>
      </c>
      <c r="J34" s="78"/>
      <c r="K34" s="116"/>
      <c r="L34" s="116">
        <f>SUM(L27:L33)</f>
        <v>0</v>
      </c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</row>
    <row r="35" spans="2:39" s="74" customFormat="1" ht="15.75" hidden="1" customHeight="1" thickBot="1">
      <c r="B35" s="86" t="s">
        <v>14</v>
      </c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</row>
    <row r="36" spans="2:39" s="74" customFormat="1" ht="15.75" hidden="1" customHeight="1" thickBot="1">
      <c r="B36" s="87" t="s">
        <v>182</v>
      </c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</row>
    <row r="37" spans="2:39" ht="30.95" customHeight="1" thickBot="1">
      <c r="B37" s="9"/>
      <c r="C37" s="9"/>
      <c r="D37" s="9"/>
      <c r="E37" s="9"/>
      <c r="F37" s="10"/>
      <c r="G37" s="10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</row>
    <row r="38" spans="2:39" s="79" customFormat="1" ht="16.5" thickBot="1">
      <c r="B38" s="300" t="s">
        <v>32</v>
      </c>
      <c r="C38" s="300"/>
      <c r="D38" s="91"/>
      <c r="E38" s="302" t="s">
        <v>196</v>
      </c>
      <c r="F38" s="302"/>
      <c r="G38" s="91"/>
      <c r="H38" s="302" t="s">
        <v>196</v>
      </c>
      <c r="I38" s="302"/>
      <c r="J38" s="91"/>
      <c r="K38" s="302" t="s">
        <v>196</v>
      </c>
      <c r="L38" s="302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</row>
    <row r="39" spans="2:39" ht="15.75" hidden="1" customHeight="1" thickBot="1">
      <c r="B39" s="117" t="s">
        <v>14</v>
      </c>
      <c r="C39" s="118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</row>
    <row r="40" spans="2:39" ht="15.75" hidden="1" customHeight="1" thickBot="1">
      <c r="B40" s="119" t="s">
        <v>33</v>
      </c>
      <c r="C40" s="120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</row>
    <row r="41" spans="2:39" ht="15.75" hidden="1" customHeight="1" thickBot="1">
      <c r="B41" s="119" t="s">
        <v>34</v>
      </c>
      <c r="C41" s="120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</row>
    <row r="42" spans="2:39" ht="16.5" hidden="1" thickBot="1">
      <c r="B42" s="121"/>
      <c r="C42" s="105"/>
      <c r="D42" s="9"/>
      <c r="E42" s="9"/>
      <c r="F42" s="10"/>
      <c r="G42" s="10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</row>
    <row r="43" spans="2:39" s="79" customFormat="1" ht="16.5" thickBot="1">
      <c r="B43" s="301" t="s">
        <v>35</v>
      </c>
      <c r="C43" s="301"/>
      <c r="D43" s="91"/>
      <c r="E43" s="303" t="s">
        <v>197</v>
      </c>
      <c r="F43" s="303"/>
      <c r="G43" s="91"/>
      <c r="H43" s="303" t="s">
        <v>197</v>
      </c>
      <c r="I43" s="303"/>
      <c r="J43" s="91"/>
      <c r="K43" s="303" t="s">
        <v>197</v>
      </c>
      <c r="L43" s="303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</row>
    <row r="44" spans="2:39" ht="16.5" thickBot="1">
      <c r="B44" s="101" t="s">
        <v>36</v>
      </c>
      <c r="C44" s="226" t="s">
        <v>37</v>
      </c>
      <c r="D44" s="11"/>
      <c r="E44" s="101" t="s">
        <v>158</v>
      </c>
      <c r="F44" s="101" t="s">
        <v>18</v>
      </c>
      <c r="G44" s="11"/>
      <c r="H44" s="101" t="s">
        <v>158</v>
      </c>
      <c r="I44" s="101" t="s">
        <v>18</v>
      </c>
      <c r="J44" s="11"/>
      <c r="K44" s="101" t="s">
        <v>158</v>
      </c>
      <c r="L44" s="101" t="s">
        <v>18</v>
      </c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</row>
    <row r="45" spans="2:39" ht="42" thickBot="1">
      <c r="B45" s="103" t="s">
        <v>19</v>
      </c>
      <c r="C45" s="99" t="s">
        <v>168</v>
      </c>
      <c r="D45" s="15"/>
      <c r="E45" s="122">
        <f>1/12</f>
        <v>8.3333333333333329E-2</v>
      </c>
      <c r="F45" s="109">
        <f>F34*E45</f>
        <v>0</v>
      </c>
      <c r="G45" s="47"/>
      <c r="H45" s="122">
        <f>$E$45</f>
        <v>8.3333333333333329E-2</v>
      </c>
      <c r="I45" s="109">
        <f>I34*H45</f>
        <v>0</v>
      </c>
      <c r="J45" s="47"/>
      <c r="K45" s="122">
        <f>$E$45</f>
        <v>8.3333333333333329E-2</v>
      </c>
      <c r="L45" s="109">
        <f>L34*K45</f>
        <v>0</v>
      </c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</row>
    <row r="46" spans="2:39" ht="42" thickBot="1">
      <c r="B46" s="103" t="s">
        <v>21</v>
      </c>
      <c r="C46" s="99" t="s">
        <v>169</v>
      </c>
      <c r="D46" s="16"/>
      <c r="E46" s="123">
        <v>0.121</v>
      </c>
      <c r="F46" s="109">
        <f>F34*E46</f>
        <v>0</v>
      </c>
      <c r="G46" s="47"/>
      <c r="H46" s="123">
        <f>$E$46</f>
        <v>0.121</v>
      </c>
      <c r="I46" s="109">
        <f>I34*H46</f>
        <v>0</v>
      </c>
      <c r="J46" s="47"/>
      <c r="K46" s="123">
        <f>$E$46</f>
        <v>0.121</v>
      </c>
      <c r="L46" s="109">
        <f>L34*K46</f>
        <v>0</v>
      </c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</row>
    <row r="47" spans="2:39" s="79" customFormat="1" ht="16.5" thickBot="1">
      <c r="B47" s="300" t="s">
        <v>148</v>
      </c>
      <c r="C47" s="300"/>
      <c r="D47" s="80"/>
      <c r="E47" s="124"/>
      <c r="F47" s="125">
        <f>SUM(F45:F46)</f>
        <v>0</v>
      </c>
      <c r="G47" s="81"/>
      <c r="H47" s="124"/>
      <c r="I47" s="125">
        <f>SUM(I45:I46)</f>
        <v>0</v>
      </c>
      <c r="J47" s="81"/>
      <c r="K47" s="124"/>
      <c r="L47" s="125">
        <f>SUM(L45:L46)</f>
        <v>0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</row>
    <row r="48" spans="2:39" ht="30.95" customHeight="1" thickBot="1">
      <c r="B48" s="9"/>
      <c r="C48" s="9"/>
      <c r="D48" s="9"/>
      <c r="E48" s="9"/>
      <c r="F48" s="10"/>
      <c r="G48" s="10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</row>
    <row r="49" spans="2:39" s="79" customFormat="1" ht="30.95" customHeight="1" thickBot="1">
      <c r="B49" s="305" t="s">
        <v>38</v>
      </c>
      <c r="C49" s="305"/>
      <c r="D49" s="92"/>
      <c r="E49" s="303" t="s">
        <v>208</v>
      </c>
      <c r="F49" s="303"/>
      <c r="G49" s="92"/>
      <c r="H49" s="303" t="s">
        <v>208</v>
      </c>
      <c r="I49" s="303"/>
      <c r="J49" s="92"/>
      <c r="K49" s="303" t="s">
        <v>208</v>
      </c>
      <c r="L49" s="303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</row>
    <row r="50" spans="2:39" ht="16.5" thickBot="1">
      <c r="B50" s="121" t="s">
        <v>39</v>
      </c>
      <c r="C50" s="121"/>
      <c r="D50" s="18"/>
      <c r="E50" s="18"/>
      <c r="F50" s="18">
        <f>F$34+F$47</f>
        <v>0</v>
      </c>
      <c r="G50" s="18"/>
      <c r="H50" s="18"/>
      <c r="I50" s="18">
        <f>I$34+I$47</f>
        <v>0</v>
      </c>
      <c r="J50" s="18"/>
      <c r="K50" s="18"/>
      <c r="L50" s="18">
        <f>L$34+L$47</f>
        <v>0</v>
      </c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</row>
    <row r="51" spans="2:39" ht="16.5" thickBot="1">
      <c r="B51" s="101" t="s">
        <v>40</v>
      </c>
      <c r="C51" s="226" t="s">
        <v>41</v>
      </c>
      <c r="D51" s="11"/>
      <c r="E51" s="101" t="s">
        <v>158</v>
      </c>
      <c r="F51" s="101" t="s">
        <v>18</v>
      </c>
      <c r="G51" s="11"/>
      <c r="H51" s="101" t="s">
        <v>158</v>
      </c>
      <c r="I51" s="101" t="s">
        <v>18</v>
      </c>
      <c r="J51" s="11"/>
      <c r="K51" s="101" t="s">
        <v>158</v>
      </c>
      <c r="L51" s="101" t="s">
        <v>18</v>
      </c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</row>
    <row r="52" spans="2:39" ht="16.5" thickBot="1">
      <c r="B52" s="103" t="s">
        <v>19</v>
      </c>
      <c r="C52" s="99" t="s">
        <v>42</v>
      </c>
      <c r="D52" s="19"/>
      <c r="E52" s="126">
        <v>0.2</v>
      </c>
      <c r="F52" s="127">
        <f>F$50*E52</f>
        <v>0</v>
      </c>
      <c r="G52" s="26"/>
      <c r="H52" s="126">
        <f>$E$52</f>
        <v>0.2</v>
      </c>
      <c r="I52" s="127">
        <f>I$50*H52</f>
        <v>0</v>
      </c>
      <c r="J52" s="26"/>
      <c r="K52" s="126">
        <f>$E$52</f>
        <v>0.2</v>
      </c>
      <c r="L52" s="127">
        <f>L$50*K52</f>
        <v>0</v>
      </c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</row>
    <row r="53" spans="2:39" ht="16.5" thickBot="1">
      <c r="B53" s="103" t="s">
        <v>21</v>
      </c>
      <c r="C53" s="99" t="s">
        <v>43</v>
      </c>
      <c r="D53" s="20"/>
      <c r="E53" s="128">
        <v>2.5000000000000001E-2</v>
      </c>
      <c r="F53" s="127">
        <f t="shared" ref="F53:F59" si="0">F$50*E53</f>
        <v>0</v>
      </c>
      <c r="G53" s="49"/>
      <c r="H53" s="128">
        <f>$E$53</f>
        <v>2.5000000000000001E-2</v>
      </c>
      <c r="I53" s="127">
        <f t="shared" ref="I53:I59" si="1">I$50*H53</f>
        <v>0</v>
      </c>
      <c r="J53" s="49"/>
      <c r="K53" s="128">
        <f>$E$53</f>
        <v>2.5000000000000001E-2</v>
      </c>
      <c r="L53" s="127">
        <f t="shared" ref="L53:L59" si="2">L$50*K53</f>
        <v>0</v>
      </c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</row>
    <row r="54" spans="2:39" ht="16.5" thickBot="1">
      <c r="B54" s="103" t="s">
        <v>23</v>
      </c>
      <c r="C54" s="130" t="s">
        <v>44</v>
      </c>
      <c r="D54" s="21"/>
      <c r="E54" s="238">
        <v>0.03</v>
      </c>
      <c r="F54" s="127">
        <f t="shared" si="0"/>
        <v>0</v>
      </c>
      <c r="G54" s="26"/>
      <c r="H54" s="126">
        <f>$E$54</f>
        <v>0.03</v>
      </c>
      <c r="I54" s="127">
        <f t="shared" si="1"/>
        <v>0</v>
      </c>
      <c r="J54" s="26"/>
      <c r="K54" s="126">
        <f>$E$54</f>
        <v>0.03</v>
      </c>
      <c r="L54" s="127">
        <f>L$50*K54</f>
        <v>0</v>
      </c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</row>
    <row r="55" spans="2:39" ht="16.5" thickBot="1">
      <c r="B55" s="103" t="s">
        <v>25</v>
      </c>
      <c r="C55" s="99" t="s">
        <v>45</v>
      </c>
      <c r="D55" s="20"/>
      <c r="E55" s="128">
        <v>1.4999999999999999E-2</v>
      </c>
      <c r="F55" s="127">
        <f t="shared" si="0"/>
        <v>0</v>
      </c>
      <c r="G55" s="49"/>
      <c r="H55" s="128">
        <f>$E$55</f>
        <v>1.4999999999999999E-2</v>
      </c>
      <c r="I55" s="127">
        <f t="shared" si="1"/>
        <v>0</v>
      </c>
      <c r="J55" s="49"/>
      <c r="K55" s="128">
        <f>$E$55</f>
        <v>1.4999999999999999E-2</v>
      </c>
      <c r="L55" s="127">
        <f t="shared" si="2"/>
        <v>0</v>
      </c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</row>
    <row r="56" spans="2:39" ht="16.5" thickBot="1">
      <c r="B56" s="103" t="s">
        <v>27</v>
      </c>
      <c r="C56" s="99" t="s">
        <v>46</v>
      </c>
      <c r="D56" s="20"/>
      <c r="E56" s="128">
        <v>0.01</v>
      </c>
      <c r="F56" s="127">
        <f t="shared" si="0"/>
        <v>0</v>
      </c>
      <c r="G56" s="49"/>
      <c r="H56" s="128">
        <f>$E$56</f>
        <v>0.01</v>
      </c>
      <c r="I56" s="127">
        <f t="shared" si="1"/>
        <v>0</v>
      </c>
      <c r="J56" s="49"/>
      <c r="K56" s="128">
        <f>$E$56</f>
        <v>0.01</v>
      </c>
      <c r="L56" s="127">
        <f t="shared" si="2"/>
        <v>0</v>
      </c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</row>
    <row r="57" spans="2:39" ht="16.5" thickBot="1">
      <c r="B57" s="103" t="s">
        <v>29</v>
      </c>
      <c r="C57" s="99" t="s">
        <v>47</v>
      </c>
      <c r="D57" s="20"/>
      <c r="E57" s="128">
        <v>6.0000000000000001E-3</v>
      </c>
      <c r="F57" s="127">
        <f t="shared" si="0"/>
        <v>0</v>
      </c>
      <c r="G57" s="49"/>
      <c r="H57" s="128">
        <f>$E$57</f>
        <v>6.0000000000000001E-3</v>
      </c>
      <c r="I57" s="127">
        <f t="shared" si="1"/>
        <v>0</v>
      </c>
      <c r="J57" s="49"/>
      <c r="K57" s="128">
        <f>$E$57</f>
        <v>6.0000000000000001E-3</v>
      </c>
      <c r="L57" s="127">
        <f t="shared" si="2"/>
        <v>0</v>
      </c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</row>
    <row r="58" spans="2:39" ht="16.5" thickBot="1">
      <c r="B58" s="103" t="s">
        <v>31</v>
      </c>
      <c r="C58" s="99" t="s">
        <v>48</v>
      </c>
      <c r="D58" s="20"/>
      <c r="E58" s="128">
        <v>2E-3</v>
      </c>
      <c r="F58" s="127">
        <f t="shared" si="0"/>
        <v>0</v>
      </c>
      <c r="G58" s="49"/>
      <c r="H58" s="128">
        <f>$E$58</f>
        <v>2E-3</v>
      </c>
      <c r="I58" s="127">
        <f t="shared" si="1"/>
        <v>0</v>
      </c>
      <c r="J58" s="49"/>
      <c r="K58" s="128">
        <f>$E$58</f>
        <v>2E-3</v>
      </c>
      <c r="L58" s="127">
        <f t="shared" si="2"/>
        <v>0</v>
      </c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</row>
    <row r="59" spans="2:39" ht="16.5" thickBot="1">
      <c r="B59" s="103" t="s">
        <v>49</v>
      </c>
      <c r="C59" s="99" t="s">
        <v>50</v>
      </c>
      <c r="D59" s="20"/>
      <c r="E59" s="128">
        <v>0.08</v>
      </c>
      <c r="F59" s="127">
        <f t="shared" si="0"/>
        <v>0</v>
      </c>
      <c r="G59" s="49"/>
      <c r="H59" s="128">
        <f>$E$59</f>
        <v>0.08</v>
      </c>
      <c r="I59" s="127">
        <f t="shared" si="1"/>
        <v>0</v>
      </c>
      <c r="J59" s="49"/>
      <c r="K59" s="128">
        <f>$E$59</f>
        <v>0.08</v>
      </c>
      <c r="L59" s="127">
        <f t="shared" si="2"/>
        <v>0</v>
      </c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</row>
    <row r="60" spans="2:39" s="79" customFormat="1" ht="16.5" thickBot="1">
      <c r="B60" s="300" t="s">
        <v>149</v>
      </c>
      <c r="C60" s="300"/>
      <c r="D60" s="82"/>
      <c r="E60" s="129">
        <f>SUM(E52:E59)</f>
        <v>0.36800000000000005</v>
      </c>
      <c r="F60" s="125">
        <f>SUM(F52:F59)</f>
        <v>0</v>
      </c>
      <c r="G60" s="81"/>
      <c r="H60" s="129">
        <f>SUM(H52:H59)</f>
        <v>0.36800000000000005</v>
      </c>
      <c r="I60" s="125">
        <f>SUM(I52:I59)</f>
        <v>0</v>
      </c>
      <c r="J60" s="81"/>
      <c r="K60" s="129">
        <f>SUM(K52:K59)</f>
        <v>0.36800000000000005</v>
      </c>
      <c r="L60" s="125">
        <f>SUM(L52:L59)</f>
        <v>0</v>
      </c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</row>
    <row r="61" spans="2:39" ht="15.75" customHeight="1">
      <c r="B61" s="86" t="s">
        <v>14</v>
      </c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</row>
    <row r="62" spans="2:39">
      <c r="B62" s="87" t="s">
        <v>51</v>
      </c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</row>
    <row r="63" spans="2:39">
      <c r="B63" s="87" t="s">
        <v>52</v>
      </c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</row>
    <row r="64" spans="2:39">
      <c r="B64" s="87" t="s">
        <v>53</v>
      </c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</row>
    <row r="65" spans="2:39" ht="14.45" customHeight="1">
      <c r="B65" s="87" t="s">
        <v>54</v>
      </c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</row>
    <row r="66" spans="2:39" ht="15.75" customHeight="1">
      <c r="B66" s="86" t="s">
        <v>55</v>
      </c>
      <c r="C66" s="69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2:39" s="22" customFormat="1">
      <c r="B67" s="88" t="s">
        <v>304</v>
      </c>
    </row>
    <row r="68" spans="2:39">
      <c r="B68" s="87" t="s">
        <v>56</v>
      </c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</row>
    <row r="69" spans="2:39">
      <c r="B69" s="87" t="s">
        <v>305</v>
      </c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</row>
    <row r="70" spans="2:39" ht="15.75" customHeight="1">
      <c r="B70" s="89" t="s">
        <v>57</v>
      </c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0"/>
      <c r="AD70" s="70"/>
      <c r="AE70" s="70"/>
      <c r="AF70" s="70"/>
      <c r="AG70" s="70"/>
      <c r="AH70" s="70"/>
      <c r="AI70" s="70"/>
      <c r="AJ70" s="70"/>
      <c r="AK70" s="70"/>
      <c r="AL70" s="70"/>
      <c r="AM70" s="70"/>
    </row>
    <row r="71" spans="2:39" ht="30.95" customHeight="1" thickBot="1">
      <c r="B71" s="23"/>
      <c r="C71" s="23"/>
      <c r="D71" s="23"/>
      <c r="E71" s="23"/>
      <c r="F71" s="3"/>
      <c r="G71" s="3"/>
      <c r="H71" s="23"/>
      <c r="I71" s="3"/>
      <c r="J71" s="3"/>
      <c r="K71" s="2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</row>
    <row r="72" spans="2:39" s="79" customFormat="1" ht="16.5" thickBot="1">
      <c r="B72" s="301" t="s">
        <v>209</v>
      </c>
      <c r="C72" s="301"/>
      <c r="D72" s="91"/>
      <c r="E72" s="303" t="s">
        <v>207</v>
      </c>
      <c r="F72" s="303"/>
      <c r="G72" s="91"/>
      <c r="H72" s="303" t="s">
        <v>207</v>
      </c>
      <c r="I72" s="303"/>
      <c r="J72" s="91"/>
      <c r="K72" s="303" t="s">
        <v>207</v>
      </c>
      <c r="L72" s="303"/>
      <c r="M72" s="91"/>
      <c r="N72" s="91"/>
      <c r="O72" s="91"/>
      <c r="P72" s="91"/>
      <c r="Q72" s="91"/>
      <c r="R72" s="91"/>
      <c r="S72" s="91"/>
      <c r="T72" s="91"/>
      <c r="U72" s="91"/>
      <c r="V72" s="91"/>
      <c r="W72" s="91"/>
      <c r="X72" s="91"/>
      <c r="Y72" s="91"/>
      <c r="Z72" s="91"/>
      <c r="AA72" s="91"/>
      <c r="AB72" s="91"/>
      <c r="AC72" s="91"/>
      <c r="AD72" s="91"/>
      <c r="AE72" s="91"/>
      <c r="AF72" s="91"/>
      <c r="AG72" s="91"/>
      <c r="AH72" s="91"/>
      <c r="AI72" s="91"/>
      <c r="AJ72" s="91"/>
      <c r="AK72" s="91"/>
      <c r="AL72" s="91"/>
      <c r="AM72" s="91"/>
    </row>
    <row r="73" spans="2:39" ht="16.5" thickBot="1">
      <c r="B73" s="101" t="s">
        <v>58</v>
      </c>
      <c r="C73" s="226" t="s">
        <v>59</v>
      </c>
      <c r="D73" s="11"/>
      <c r="E73" s="101"/>
      <c r="F73" s="101" t="s">
        <v>18</v>
      </c>
      <c r="G73" s="11"/>
      <c r="H73" s="101"/>
      <c r="I73" s="101" t="s">
        <v>18</v>
      </c>
      <c r="J73" s="11"/>
      <c r="K73" s="101"/>
      <c r="L73" s="101" t="s">
        <v>18</v>
      </c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</row>
    <row r="74" spans="2:39" ht="16.5" thickBot="1">
      <c r="B74" s="103" t="s">
        <v>19</v>
      </c>
      <c r="C74" s="99" t="s">
        <v>60</v>
      </c>
      <c r="D74" s="24"/>
      <c r="E74" s="210"/>
      <c r="F74" s="132">
        <f>'1-Dados Básicos'!C37</f>
        <v>0</v>
      </c>
      <c r="G74" s="55"/>
      <c r="H74" s="210"/>
      <c r="I74" s="132">
        <f>'1-Dados Básicos'!D37</f>
        <v>0</v>
      </c>
      <c r="J74" s="55"/>
      <c r="K74" s="210"/>
      <c r="L74" s="132">
        <f>'1-Dados Básicos'!F37</f>
        <v>0</v>
      </c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55"/>
      <c r="AJ74" s="55"/>
      <c r="AK74" s="55"/>
      <c r="AL74" s="55"/>
      <c r="AM74" s="55"/>
    </row>
    <row r="75" spans="2:39" ht="16.5" thickBot="1">
      <c r="B75" s="131" t="s">
        <v>21</v>
      </c>
      <c r="C75" s="106" t="s">
        <v>61</v>
      </c>
      <c r="D75" s="24"/>
      <c r="E75" s="210"/>
      <c r="F75" s="132">
        <f>'1-Dados Básicos'!C44</f>
        <v>0</v>
      </c>
      <c r="G75" s="55"/>
      <c r="H75" s="210"/>
      <c r="I75" s="132">
        <f>'1-Dados Básicos'!D44</f>
        <v>0</v>
      </c>
      <c r="J75" s="55"/>
      <c r="K75" s="210"/>
      <c r="L75" s="132">
        <f>'1-Dados Básicos'!F44</f>
        <v>0</v>
      </c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55"/>
      <c r="AM75" s="55"/>
    </row>
    <row r="76" spans="2:39" ht="16.5" thickBot="1">
      <c r="B76" s="131" t="s">
        <v>23</v>
      </c>
      <c r="C76" s="106" t="s">
        <v>62</v>
      </c>
      <c r="D76" s="24"/>
      <c r="E76" s="210"/>
      <c r="F76" s="132">
        <f>'1-Dados Básicos'!C20</f>
        <v>0</v>
      </c>
      <c r="G76" s="55"/>
      <c r="H76" s="210"/>
      <c r="I76" s="132">
        <f>'1-Dados Básicos'!D20</f>
        <v>0</v>
      </c>
      <c r="J76" s="55"/>
      <c r="K76" s="210"/>
      <c r="L76" s="132">
        <f>'1-Dados Básicos'!F20</f>
        <v>0</v>
      </c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</row>
    <row r="77" spans="2:39" ht="16.5" thickBot="1">
      <c r="B77" s="131" t="s">
        <v>25</v>
      </c>
      <c r="C77" s="106" t="s">
        <v>63</v>
      </c>
      <c r="D77" s="24"/>
      <c r="E77" s="210"/>
      <c r="F77" s="132">
        <f>'1-Dados Básicos'!C19</f>
        <v>0</v>
      </c>
      <c r="G77" s="55"/>
      <c r="H77" s="210"/>
      <c r="I77" s="132">
        <f>'1-Dados Básicos'!D19</f>
        <v>0</v>
      </c>
      <c r="J77" s="55"/>
      <c r="K77" s="210"/>
      <c r="L77" s="132">
        <f>'1-Dados Básicos'!F19</f>
        <v>0</v>
      </c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</row>
    <row r="78" spans="2:39" ht="16.5" thickBot="1">
      <c r="B78" s="131" t="s">
        <v>27</v>
      </c>
      <c r="C78" s="106" t="s">
        <v>64</v>
      </c>
      <c r="D78" s="25"/>
      <c r="E78" s="111"/>
      <c r="F78" s="132"/>
      <c r="G78" s="55"/>
      <c r="H78" s="111"/>
      <c r="I78" s="132"/>
      <c r="J78" s="55"/>
      <c r="K78" s="111"/>
      <c r="L78" s="132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5"/>
      <c r="AC78" s="55"/>
      <c r="AD78" s="55"/>
      <c r="AE78" s="55"/>
      <c r="AF78" s="55"/>
      <c r="AG78" s="55"/>
      <c r="AH78" s="55"/>
      <c r="AI78" s="55"/>
      <c r="AJ78" s="55"/>
      <c r="AK78" s="55"/>
      <c r="AL78" s="55"/>
      <c r="AM78" s="55"/>
    </row>
    <row r="79" spans="2:39" ht="16.5" thickBot="1">
      <c r="B79" s="131" t="s">
        <v>29</v>
      </c>
      <c r="C79" s="106" t="s">
        <v>65</v>
      </c>
      <c r="D79" s="26"/>
      <c r="E79" s="127"/>
      <c r="F79" s="111"/>
      <c r="G79" s="25"/>
      <c r="H79" s="127"/>
      <c r="I79" s="111"/>
      <c r="J79" s="25"/>
      <c r="K79" s="127"/>
      <c r="L79" s="111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  <c r="AG79" s="25"/>
      <c r="AH79" s="25"/>
      <c r="AI79" s="25"/>
      <c r="AJ79" s="25"/>
      <c r="AK79" s="25"/>
      <c r="AL79" s="25"/>
      <c r="AM79" s="25"/>
    </row>
    <row r="80" spans="2:39" s="79" customFormat="1" ht="16.5" thickBot="1">
      <c r="B80" s="300" t="s">
        <v>150</v>
      </c>
      <c r="C80" s="300"/>
      <c r="D80" s="77"/>
      <c r="E80" s="133"/>
      <c r="F80" s="125">
        <f>SUM(F74:F79)</f>
        <v>0</v>
      </c>
      <c r="G80" s="81"/>
      <c r="H80" s="133"/>
      <c r="I80" s="125">
        <f>SUM(I74:I79)</f>
        <v>0</v>
      </c>
      <c r="J80" s="81"/>
      <c r="K80" s="133"/>
      <c r="L80" s="125">
        <f>SUM(L74:L79)</f>
        <v>0</v>
      </c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1"/>
      <c r="AK80" s="81"/>
      <c r="AL80" s="81"/>
      <c r="AM80" s="81"/>
    </row>
    <row r="81" spans="2:39" ht="15.75" customHeight="1">
      <c r="B81" s="86" t="s">
        <v>14</v>
      </c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</row>
    <row r="82" spans="2:39" ht="15.75" customHeight="1">
      <c r="B82" s="87" t="s">
        <v>66</v>
      </c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</row>
    <row r="83" spans="2:39" ht="15.75" customHeight="1">
      <c r="B83" s="87" t="s">
        <v>67</v>
      </c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</row>
    <row r="84" spans="2:39" ht="30.95" customHeight="1" thickBot="1">
      <c r="B84" s="9"/>
      <c r="C84" s="9"/>
      <c r="D84" s="9"/>
      <c r="E84" s="9"/>
      <c r="F84" s="10"/>
      <c r="G84" s="10"/>
      <c r="H84" s="9"/>
      <c r="I84" s="10"/>
      <c r="J84" s="10"/>
      <c r="K84" s="9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</row>
    <row r="85" spans="2:39" s="79" customFormat="1" ht="16.5" thickBot="1">
      <c r="B85" s="300" t="s">
        <v>68</v>
      </c>
      <c r="C85" s="300"/>
      <c r="D85" s="91"/>
      <c r="E85" s="302" t="s">
        <v>198</v>
      </c>
      <c r="F85" s="302"/>
      <c r="G85" s="91"/>
      <c r="H85" s="302" t="s">
        <v>198</v>
      </c>
      <c r="I85" s="302"/>
      <c r="J85" s="91"/>
      <c r="K85" s="302" t="s">
        <v>198</v>
      </c>
      <c r="L85" s="302"/>
      <c r="M85" s="91"/>
      <c r="N85" s="91"/>
      <c r="O85" s="91"/>
      <c r="P85" s="91"/>
      <c r="Q85" s="91"/>
      <c r="R85" s="91"/>
      <c r="S85" s="91"/>
      <c r="T85" s="91"/>
      <c r="U85" s="91"/>
      <c r="V85" s="91"/>
      <c r="W85" s="91"/>
      <c r="X85" s="91"/>
      <c r="Y85" s="91"/>
      <c r="Z85" s="91"/>
      <c r="AA85" s="91"/>
      <c r="AB85" s="91"/>
      <c r="AC85" s="91"/>
      <c r="AD85" s="91"/>
      <c r="AE85" s="91"/>
      <c r="AF85" s="91"/>
      <c r="AG85" s="91"/>
      <c r="AH85" s="91"/>
      <c r="AI85" s="91"/>
      <c r="AJ85" s="91"/>
      <c r="AK85" s="91"/>
      <c r="AL85" s="91"/>
      <c r="AM85" s="91"/>
    </row>
    <row r="86" spans="2:39" ht="16.5" thickBot="1">
      <c r="B86" s="101">
        <v>2</v>
      </c>
      <c r="C86" s="226" t="s">
        <v>69</v>
      </c>
      <c r="D86" s="17"/>
      <c r="E86" s="102"/>
      <c r="F86" s="101" t="s">
        <v>18</v>
      </c>
      <c r="G86" s="11"/>
      <c r="H86" s="102"/>
      <c r="I86" s="101" t="s">
        <v>18</v>
      </c>
      <c r="J86" s="11"/>
      <c r="K86" s="102"/>
      <c r="L86" s="101" t="s">
        <v>18</v>
      </c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</row>
    <row r="87" spans="2:39" ht="16.5" thickBot="1">
      <c r="B87" s="103" t="s">
        <v>36</v>
      </c>
      <c r="C87" s="99" t="s">
        <v>37</v>
      </c>
      <c r="D87" s="27"/>
      <c r="E87" s="134"/>
      <c r="F87" s="127">
        <f>F47</f>
        <v>0</v>
      </c>
      <c r="G87" s="26"/>
      <c r="H87" s="134"/>
      <c r="I87" s="127">
        <f>I47</f>
        <v>0</v>
      </c>
      <c r="J87" s="26"/>
      <c r="K87" s="134"/>
      <c r="L87" s="127">
        <f>L47</f>
        <v>0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</row>
    <row r="88" spans="2:39" ht="16.5" thickBot="1">
      <c r="B88" s="103" t="s">
        <v>40</v>
      </c>
      <c r="C88" s="99" t="s">
        <v>41</v>
      </c>
      <c r="D88" s="28"/>
      <c r="E88" s="135"/>
      <c r="F88" s="136">
        <f>F60</f>
        <v>0</v>
      </c>
      <c r="G88" s="49"/>
      <c r="H88" s="135"/>
      <c r="I88" s="136">
        <f>I60</f>
        <v>0</v>
      </c>
      <c r="J88" s="49"/>
      <c r="K88" s="135"/>
      <c r="L88" s="136">
        <f>L60</f>
        <v>0</v>
      </c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</row>
    <row r="89" spans="2:39" ht="16.5" thickBot="1">
      <c r="B89" s="103" t="s">
        <v>58</v>
      </c>
      <c r="C89" s="99" t="s">
        <v>59</v>
      </c>
      <c r="D89" s="28"/>
      <c r="E89" s="135"/>
      <c r="F89" s="136">
        <f>F80</f>
        <v>0</v>
      </c>
      <c r="G89" s="49"/>
      <c r="H89" s="135"/>
      <c r="I89" s="136">
        <f>I80</f>
        <v>0</v>
      </c>
      <c r="J89" s="49"/>
      <c r="K89" s="135"/>
      <c r="L89" s="136">
        <f>L80</f>
        <v>0</v>
      </c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</row>
    <row r="90" spans="2:39" s="79" customFormat="1" ht="16.5" thickBot="1">
      <c r="B90" s="300" t="s">
        <v>151</v>
      </c>
      <c r="C90" s="300"/>
      <c r="D90" s="83"/>
      <c r="E90" s="137"/>
      <c r="F90" s="125">
        <f>SUM(F87:F89)</f>
        <v>0</v>
      </c>
      <c r="G90" s="81"/>
      <c r="H90" s="137"/>
      <c r="I90" s="125">
        <f>SUM(I87:I89)</f>
        <v>0</v>
      </c>
      <c r="J90" s="81"/>
      <c r="K90" s="137"/>
      <c r="L90" s="125">
        <f>SUM(L87:L89)</f>
        <v>0</v>
      </c>
      <c r="M90" s="81"/>
      <c r="N90" s="81"/>
      <c r="O90" s="81"/>
      <c r="P90" s="81"/>
      <c r="Q90" s="81"/>
      <c r="R90" s="81"/>
      <c r="S90" s="81"/>
      <c r="T90" s="81"/>
      <c r="U90" s="81"/>
      <c r="V90" s="81"/>
      <c r="W90" s="81"/>
      <c r="X90" s="81"/>
      <c r="Y90" s="81"/>
      <c r="Z90" s="81"/>
      <c r="AA90" s="81"/>
      <c r="AB90" s="81"/>
      <c r="AC90" s="81"/>
      <c r="AD90" s="81"/>
      <c r="AE90" s="81"/>
      <c r="AF90" s="81"/>
      <c r="AG90" s="81"/>
      <c r="AH90" s="81"/>
      <c r="AI90" s="81"/>
      <c r="AJ90" s="81"/>
      <c r="AK90" s="81"/>
      <c r="AL90" s="81"/>
      <c r="AM90" s="81"/>
    </row>
    <row r="91" spans="2:39" ht="30.95" customHeight="1" thickBot="1">
      <c r="B91" s="9"/>
      <c r="C91" s="9"/>
      <c r="D91" s="9"/>
      <c r="E91" s="9"/>
      <c r="F91" s="10"/>
      <c r="G91" s="10"/>
      <c r="H91" s="9"/>
      <c r="I91" s="10"/>
      <c r="J91" s="10"/>
      <c r="K91" s="9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</row>
    <row r="92" spans="2:39" s="79" customFormat="1" ht="16.5" thickBot="1">
      <c r="B92" s="300" t="s">
        <v>70</v>
      </c>
      <c r="C92" s="300"/>
      <c r="D92" s="91"/>
      <c r="E92" s="302" t="s">
        <v>206</v>
      </c>
      <c r="F92" s="302"/>
      <c r="G92" s="91"/>
      <c r="H92" s="302" t="s">
        <v>206</v>
      </c>
      <c r="I92" s="302"/>
      <c r="J92" s="91"/>
      <c r="K92" s="302" t="s">
        <v>206</v>
      </c>
      <c r="L92" s="302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1"/>
      <c r="AH92" s="91"/>
      <c r="AI92" s="91"/>
      <c r="AJ92" s="91"/>
      <c r="AK92" s="91"/>
      <c r="AL92" s="91"/>
      <c r="AM92" s="91"/>
    </row>
    <row r="93" spans="2:39" ht="16.5" thickBot="1">
      <c r="B93" s="138" t="s">
        <v>71</v>
      </c>
      <c r="C93" s="138"/>
      <c r="D93" s="30"/>
      <c r="E93" s="141"/>
      <c r="F93" s="141">
        <f>F$34+F$90-SUM(F52:F58)</f>
        <v>0</v>
      </c>
      <c r="G93" s="30"/>
      <c r="H93" s="141"/>
      <c r="I93" s="141">
        <f>I$34+I$90-SUM(I52:I58)</f>
        <v>0</v>
      </c>
      <c r="J93" s="30"/>
      <c r="K93" s="141"/>
      <c r="L93" s="141">
        <f>L$34+L$90-SUM(L52:L58)</f>
        <v>0</v>
      </c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</row>
    <row r="94" spans="2:39" ht="16.5" thickBot="1">
      <c r="B94" s="138" t="s">
        <v>72</v>
      </c>
      <c r="C94" s="138"/>
      <c r="D94" s="30"/>
      <c r="E94" s="141"/>
      <c r="F94" s="141">
        <f>F$34+F$90</f>
        <v>0</v>
      </c>
      <c r="G94" s="30"/>
      <c r="H94" s="141"/>
      <c r="I94" s="141">
        <f>I$34+I$90</f>
        <v>0</v>
      </c>
      <c r="J94" s="30"/>
      <c r="K94" s="141"/>
      <c r="L94" s="141">
        <f>L$34+L$90</f>
        <v>0</v>
      </c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F94" s="30"/>
      <c r="AG94" s="30"/>
      <c r="AH94" s="30"/>
      <c r="AI94" s="30"/>
      <c r="AJ94" s="30"/>
      <c r="AK94" s="30"/>
      <c r="AL94" s="30"/>
      <c r="AM94" s="30"/>
    </row>
    <row r="95" spans="2:39" ht="16.5" thickBot="1">
      <c r="B95" s="101">
        <v>3</v>
      </c>
      <c r="C95" s="226" t="s">
        <v>73</v>
      </c>
      <c r="D95" s="11"/>
      <c r="E95" s="101" t="s">
        <v>158</v>
      </c>
      <c r="F95" s="101" t="s">
        <v>18</v>
      </c>
      <c r="G95" s="11"/>
      <c r="H95" s="101" t="s">
        <v>158</v>
      </c>
      <c r="I95" s="101" t="s">
        <v>18</v>
      </c>
      <c r="J95" s="11"/>
      <c r="K95" s="101" t="s">
        <v>158</v>
      </c>
      <c r="L95" s="101" t="s">
        <v>18</v>
      </c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</row>
    <row r="96" spans="2:39" ht="80.25" thickBot="1">
      <c r="B96" s="103" t="s">
        <v>19</v>
      </c>
      <c r="C96" s="139" t="s">
        <v>159</v>
      </c>
      <c r="D96" s="16"/>
      <c r="E96" s="123">
        <f>(1/12)*5%</f>
        <v>4.1666666666666666E-3</v>
      </c>
      <c r="F96" s="111">
        <f>F$93*E96</f>
        <v>0</v>
      </c>
      <c r="G96" s="25"/>
      <c r="H96" s="123">
        <f>$E$96</f>
        <v>4.1666666666666666E-3</v>
      </c>
      <c r="I96" s="111">
        <f>I$93*H96</f>
        <v>0</v>
      </c>
      <c r="J96" s="25"/>
      <c r="K96" s="123">
        <f>$E$96</f>
        <v>4.1666666666666666E-3</v>
      </c>
      <c r="L96" s="111">
        <f>L$93*K96</f>
        <v>0</v>
      </c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</row>
    <row r="97" spans="2:39" ht="16.5" thickBot="1">
      <c r="B97" s="103" t="s">
        <v>21</v>
      </c>
      <c r="C97" s="140" t="s">
        <v>74</v>
      </c>
      <c r="D97" s="15"/>
      <c r="E97" s="122">
        <v>0.08</v>
      </c>
      <c r="F97" s="109">
        <f>F96*E97</f>
        <v>0</v>
      </c>
      <c r="G97" s="47"/>
      <c r="H97" s="123">
        <f>$E$97</f>
        <v>0.08</v>
      </c>
      <c r="I97" s="109">
        <f>I96*H97</f>
        <v>0</v>
      </c>
      <c r="J97" s="47"/>
      <c r="K97" s="123">
        <f>$E$97</f>
        <v>0.08</v>
      </c>
      <c r="L97" s="109">
        <f>L96*K97</f>
        <v>0</v>
      </c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</row>
    <row r="98" spans="2:39" ht="67.5" thickBot="1">
      <c r="B98" s="103" t="s">
        <v>23</v>
      </c>
      <c r="C98" s="140" t="s">
        <v>160</v>
      </c>
      <c r="D98" s="15"/>
      <c r="E98" s="122">
        <v>0.02</v>
      </c>
      <c r="F98" s="109">
        <f>F96*E98</f>
        <v>0</v>
      </c>
      <c r="G98" s="47"/>
      <c r="H98" s="123">
        <f>$E$98</f>
        <v>0.02</v>
      </c>
      <c r="I98" s="109">
        <f>I96*H98</f>
        <v>0</v>
      </c>
      <c r="J98" s="47"/>
      <c r="K98" s="123">
        <f>$E$98</f>
        <v>0.02</v>
      </c>
      <c r="L98" s="109">
        <f>L96*K98</f>
        <v>0</v>
      </c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</row>
    <row r="99" spans="2:39" ht="54.75" thickBot="1">
      <c r="B99" s="103" t="s">
        <v>25</v>
      </c>
      <c r="C99" s="140" t="s">
        <v>161</v>
      </c>
      <c r="D99" s="16"/>
      <c r="E99" s="123">
        <f>7/30/12</f>
        <v>1.9444444444444445E-2</v>
      </c>
      <c r="F99" s="109">
        <f>F94*E99</f>
        <v>0</v>
      </c>
      <c r="G99" s="47"/>
      <c r="H99" s="123">
        <f>$E$99</f>
        <v>1.9444444444444445E-2</v>
      </c>
      <c r="I99" s="109">
        <f>I94*H99</f>
        <v>0</v>
      </c>
      <c r="J99" s="47"/>
      <c r="K99" s="123">
        <f>$E$99</f>
        <v>1.9444444444444445E-2</v>
      </c>
      <c r="L99" s="109">
        <f>L94*K99</f>
        <v>0</v>
      </c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</row>
    <row r="100" spans="2:39" ht="16.5" thickBot="1">
      <c r="B100" s="103" t="s">
        <v>27</v>
      </c>
      <c r="C100" s="140" t="s">
        <v>75</v>
      </c>
      <c r="D100" s="15"/>
      <c r="E100" s="122">
        <f>E60</f>
        <v>0.36800000000000005</v>
      </c>
      <c r="F100" s="109">
        <f>F99*E100</f>
        <v>0</v>
      </c>
      <c r="G100" s="47"/>
      <c r="H100" s="122">
        <f>H60</f>
        <v>0.36800000000000005</v>
      </c>
      <c r="I100" s="109">
        <f>I99*H100</f>
        <v>0</v>
      </c>
      <c r="J100" s="47"/>
      <c r="K100" s="122">
        <f>K60</f>
        <v>0.36800000000000005</v>
      </c>
      <c r="L100" s="109">
        <f>L99*K100</f>
        <v>0</v>
      </c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</row>
    <row r="101" spans="2:39" ht="67.5" thickBot="1">
      <c r="B101" s="103" t="s">
        <v>29</v>
      </c>
      <c r="C101" s="140" t="s">
        <v>162</v>
      </c>
      <c r="D101" s="15"/>
      <c r="E101" s="122">
        <v>0.02</v>
      </c>
      <c r="F101" s="109">
        <f>F99*E101</f>
        <v>0</v>
      </c>
      <c r="G101" s="47"/>
      <c r="H101" s="122">
        <f>$E$101</f>
        <v>0.02</v>
      </c>
      <c r="I101" s="109">
        <f>I99*H101</f>
        <v>0</v>
      </c>
      <c r="J101" s="47"/>
      <c r="K101" s="122">
        <f>$E$101</f>
        <v>0.02</v>
      </c>
      <c r="L101" s="109">
        <f>L99*K101</f>
        <v>0</v>
      </c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</row>
    <row r="102" spans="2:39" s="79" customFormat="1" ht="16.5" thickBot="1">
      <c r="B102" s="300" t="s">
        <v>152</v>
      </c>
      <c r="C102" s="300"/>
      <c r="D102" s="84"/>
      <c r="E102" s="143"/>
      <c r="F102" s="125">
        <f>SUM(F96:F101)</f>
        <v>0</v>
      </c>
      <c r="G102" s="81"/>
      <c r="H102" s="143"/>
      <c r="I102" s="125">
        <f>SUM(I96:I101)</f>
        <v>0</v>
      </c>
      <c r="J102" s="81"/>
      <c r="K102" s="143"/>
      <c r="L102" s="125">
        <f>SUM(L96:L101)</f>
        <v>0</v>
      </c>
      <c r="M102" s="81"/>
      <c r="N102" s="81"/>
      <c r="O102" s="81"/>
      <c r="P102" s="81"/>
      <c r="Q102" s="81"/>
      <c r="R102" s="81"/>
      <c r="S102" s="81"/>
      <c r="T102" s="81"/>
      <c r="U102" s="81"/>
      <c r="V102" s="81"/>
      <c r="W102" s="81"/>
      <c r="X102" s="81"/>
      <c r="Y102" s="81"/>
      <c r="Z102" s="81"/>
      <c r="AA102" s="81"/>
      <c r="AB102" s="81"/>
      <c r="AC102" s="81"/>
      <c r="AD102" s="81"/>
      <c r="AE102" s="81"/>
      <c r="AF102" s="81"/>
      <c r="AG102" s="81"/>
      <c r="AH102" s="81"/>
      <c r="AI102" s="81"/>
      <c r="AJ102" s="81"/>
      <c r="AK102" s="81"/>
      <c r="AL102" s="81"/>
      <c r="AM102" s="81"/>
    </row>
    <row r="103" spans="2:39" ht="15.75" customHeight="1">
      <c r="B103" s="86" t="s">
        <v>14</v>
      </c>
      <c r="C103" s="72"/>
      <c r="D103" s="72"/>
      <c r="E103" s="72"/>
      <c r="F103" s="72"/>
      <c r="G103" s="67"/>
      <c r="H103" s="72"/>
      <c r="I103" s="72"/>
      <c r="J103" s="67"/>
      <c r="K103" s="72"/>
      <c r="L103" s="72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</row>
    <row r="104" spans="2:39" ht="15.75" customHeight="1">
      <c r="B104" s="87" t="s">
        <v>76</v>
      </c>
      <c r="C104" s="32"/>
      <c r="D104" s="32"/>
      <c r="E104" s="32"/>
      <c r="F104" s="32"/>
      <c r="G104" s="33"/>
      <c r="H104" s="32"/>
      <c r="I104" s="32"/>
      <c r="J104" s="33"/>
      <c r="K104" s="32"/>
      <c r="L104" s="32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</row>
    <row r="105" spans="2:39" ht="15.75" customHeight="1">
      <c r="B105" s="87" t="s">
        <v>77</v>
      </c>
      <c r="C105" s="32"/>
      <c r="D105" s="32"/>
      <c r="E105" s="32"/>
      <c r="F105" s="32"/>
      <c r="G105" s="33"/>
      <c r="H105" s="32"/>
      <c r="I105" s="32"/>
      <c r="J105" s="33"/>
      <c r="K105" s="32"/>
      <c r="L105" s="32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</row>
    <row r="106" spans="2:39" ht="15.75" customHeight="1">
      <c r="B106" s="87" t="s">
        <v>78</v>
      </c>
      <c r="C106" s="32"/>
      <c r="D106" s="32"/>
      <c r="E106" s="32"/>
      <c r="F106" s="32"/>
      <c r="G106" s="33"/>
      <c r="H106" s="32"/>
      <c r="I106" s="32"/>
      <c r="J106" s="33"/>
      <c r="K106" s="32"/>
      <c r="L106" s="32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</row>
    <row r="107" spans="2:39" ht="30.95" customHeight="1" thickBot="1">
      <c r="B107" s="9"/>
      <c r="C107" s="9"/>
      <c r="D107" s="9"/>
      <c r="E107" s="9"/>
      <c r="F107" s="10"/>
      <c r="G107" s="10"/>
      <c r="H107" s="9"/>
      <c r="I107" s="10"/>
      <c r="J107" s="10"/>
      <c r="K107" s="9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</row>
    <row r="108" spans="2:39" s="79" customFormat="1" ht="16.5" thickBot="1">
      <c r="B108" s="300" t="s">
        <v>79</v>
      </c>
      <c r="C108" s="300"/>
      <c r="D108" s="91"/>
      <c r="E108" s="302" t="s">
        <v>205</v>
      </c>
      <c r="F108" s="302"/>
      <c r="G108" s="91"/>
      <c r="H108" s="302" t="s">
        <v>205</v>
      </c>
      <c r="I108" s="302"/>
      <c r="J108" s="91"/>
      <c r="K108" s="302" t="s">
        <v>205</v>
      </c>
      <c r="L108" s="302"/>
      <c r="M108" s="91"/>
      <c r="N108" s="91"/>
      <c r="O108" s="91"/>
      <c r="P108" s="91"/>
      <c r="Q108" s="91"/>
      <c r="R108" s="91"/>
      <c r="S108" s="91"/>
      <c r="T108" s="91"/>
      <c r="U108" s="91"/>
      <c r="V108" s="91"/>
      <c r="W108" s="91"/>
      <c r="X108" s="91"/>
      <c r="Y108" s="91"/>
      <c r="Z108" s="91"/>
      <c r="AA108" s="91"/>
      <c r="AB108" s="91"/>
      <c r="AC108" s="91"/>
      <c r="AD108" s="91"/>
      <c r="AE108" s="91"/>
      <c r="AF108" s="91"/>
      <c r="AG108" s="91"/>
      <c r="AH108" s="91"/>
      <c r="AI108" s="91"/>
      <c r="AJ108" s="91"/>
      <c r="AK108" s="91"/>
      <c r="AL108" s="91"/>
      <c r="AM108" s="91"/>
    </row>
    <row r="109" spans="2:39" ht="14.45" customHeight="1" thickBot="1">
      <c r="B109" s="144" t="s">
        <v>14</v>
      </c>
      <c r="C109" s="145"/>
      <c r="D109" s="67"/>
      <c r="E109" s="67"/>
      <c r="F109" s="67"/>
      <c r="G109" s="67"/>
      <c r="H109" s="67"/>
      <c r="I109" s="67"/>
      <c r="J109" s="67"/>
      <c r="K109" s="67"/>
      <c r="L109" s="67"/>
      <c r="M109" s="67"/>
      <c r="N109" s="67"/>
      <c r="O109" s="67"/>
      <c r="P109" s="67"/>
      <c r="Q109" s="67"/>
      <c r="R109" s="67"/>
      <c r="S109" s="67"/>
      <c r="T109" s="67"/>
      <c r="U109" s="67"/>
      <c r="V109" s="67"/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</row>
    <row r="110" spans="2:39" ht="16.5" thickBot="1">
      <c r="B110" s="119" t="s">
        <v>80</v>
      </c>
      <c r="C110" s="120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  <c r="AH110" s="32"/>
      <c r="AI110" s="32"/>
      <c r="AJ110" s="32"/>
      <c r="AK110" s="32"/>
      <c r="AL110" s="32"/>
      <c r="AM110" s="32"/>
    </row>
    <row r="111" spans="2:39" s="79" customFormat="1" ht="16.5" thickBot="1">
      <c r="B111" s="300" t="s">
        <v>81</v>
      </c>
      <c r="C111" s="300"/>
      <c r="D111" s="91"/>
      <c r="E111" s="303" t="s">
        <v>204</v>
      </c>
      <c r="F111" s="303"/>
      <c r="G111" s="91"/>
      <c r="H111" s="303" t="s">
        <v>204</v>
      </c>
      <c r="I111" s="303"/>
      <c r="J111" s="91"/>
      <c r="K111" s="303" t="s">
        <v>204</v>
      </c>
      <c r="L111" s="303"/>
      <c r="M111" s="91"/>
      <c r="N111" s="91"/>
      <c r="O111" s="91"/>
      <c r="P111" s="91"/>
      <c r="Q111" s="91"/>
      <c r="R111" s="91"/>
      <c r="S111" s="91"/>
      <c r="T111" s="91"/>
      <c r="U111" s="91"/>
      <c r="V111" s="91"/>
      <c r="W111" s="91"/>
      <c r="X111" s="91"/>
      <c r="Y111" s="91"/>
      <c r="Z111" s="91"/>
      <c r="AA111" s="91"/>
      <c r="AB111" s="91"/>
      <c r="AC111" s="91"/>
      <c r="AD111" s="91"/>
      <c r="AE111" s="91"/>
      <c r="AF111" s="91"/>
      <c r="AG111" s="91"/>
      <c r="AH111" s="91"/>
      <c r="AI111" s="91"/>
      <c r="AJ111" s="91"/>
      <c r="AK111" s="91"/>
      <c r="AL111" s="91"/>
      <c r="AM111" s="91"/>
    </row>
    <row r="112" spans="2:39" ht="16.5" thickBot="1">
      <c r="B112" s="121" t="s">
        <v>82</v>
      </c>
      <c r="C112" s="121"/>
      <c r="D112" s="18"/>
      <c r="E112" s="148"/>
      <c r="F112" s="148">
        <f>F$34+F$90+F$102</f>
        <v>0</v>
      </c>
      <c r="G112" s="18"/>
      <c r="H112" s="148"/>
      <c r="I112" s="148">
        <f>I$34+I$90+I$102</f>
        <v>0</v>
      </c>
      <c r="J112" s="18"/>
      <c r="K112" s="148"/>
      <c r="L112" s="148">
        <f>L$34+L$90+L$102</f>
        <v>0</v>
      </c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</row>
    <row r="113" spans="2:40" ht="16.5" thickBot="1">
      <c r="B113" s="101" t="s">
        <v>83</v>
      </c>
      <c r="C113" s="226" t="s">
        <v>84</v>
      </c>
      <c r="D113" s="11"/>
      <c r="E113" s="101" t="s">
        <v>158</v>
      </c>
      <c r="F113" s="101" t="s">
        <v>18</v>
      </c>
      <c r="G113" s="11"/>
      <c r="H113" s="101" t="s">
        <v>158</v>
      </c>
      <c r="I113" s="101" t="s">
        <v>18</v>
      </c>
      <c r="J113" s="11"/>
      <c r="K113" s="101" t="s">
        <v>158</v>
      </c>
      <c r="L113" s="101" t="s">
        <v>18</v>
      </c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</row>
    <row r="114" spans="2:40" ht="93" thickBot="1">
      <c r="B114" s="146" t="s">
        <v>19</v>
      </c>
      <c r="C114" s="106" t="s">
        <v>163</v>
      </c>
      <c r="D114" s="16"/>
      <c r="E114" s="123">
        <f>(1+1/3)/12/12</f>
        <v>9.2592592592592587E-3</v>
      </c>
      <c r="F114" s="149">
        <f>F$112*E114</f>
        <v>0</v>
      </c>
      <c r="G114" s="25"/>
      <c r="H114" s="123">
        <f>$E$114</f>
        <v>9.2592592592592587E-3</v>
      </c>
      <c r="I114" s="149">
        <f>I$112*H114</f>
        <v>0</v>
      </c>
      <c r="J114" s="25"/>
      <c r="K114" s="123">
        <f>$E$114</f>
        <v>9.2592592592592587E-3</v>
      </c>
      <c r="L114" s="149">
        <f>L$112*K114</f>
        <v>0</v>
      </c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25"/>
      <c r="AH114" s="25"/>
      <c r="AI114" s="25"/>
      <c r="AJ114" s="25"/>
      <c r="AK114" s="25"/>
      <c r="AL114" s="25"/>
      <c r="AM114" s="25"/>
    </row>
    <row r="115" spans="2:40" ht="67.5" thickBot="1">
      <c r="B115" s="146" t="s">
        <v>21</v>
      </c>
      <c r="C115" s="147" t="s">
        <v>164</v>
      </c>
      <c r="D115" s="16"/>
      <c r="E115" s="214">
        <f>((2/30/12))</f>
        <v>5.5555555555555558E-3</v>
      </c>
      <c r="F115" s="149">
        <f t="shared" ref="F115:F120" si="3">F$112*E115</f>
        <v>0</v>
      </c>
      <c r="G115" s="25"/>
      <c r="H115" s="214">
        <f>$E$115</f>
        <v>5.5555555555555558E-3</v>
      </c>
      <c r="I115" s="149">
        <f t="shared" ref="I115:I118" si="4">I$112*H115</f>
        <v>0</v>
      </c>
      <c r="J115" s="25"/>
      <c r="K115" s="214">
        <f>$E$115</f>
        <v>5.5555555555555558E-3</v>
      </c>
      <c r="L115" s="149">
        <f t="shared" ref="L115:L118" si="5">L$112*K115</f>
        <v>0</v>
      </c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  <c r="AG115" s="25"/>
      <c r="AH115" s="25"/>
      <c r="AI115" s="25"/>
      <c r="AJ115" s="25"/>
      <c r="AK115" s="25"/>
      <c r="AL115" s="25"/>
      <c r="AM115" s="25"/>
    </row>
    <row r="116" spans="2:40" ht="80.25" thickBot="1">
      <c r="B116" s="146" t="s">
        <v>23</v>
      </c>
      <c r="C116" s="147" t="s">
        <v>165</v>
      </c>
      <c r="D116" s="16"/>
      <c r="E116" s="214">
        <v>3.3300000000000001E-3</v>
      </c>
      <c r="F116" s="149">
        <f t="shared" si="3"/>
        <v>0</v>
      </c>
      <c r="G116" s="25"/>
      <c r="H116" s="214">
        <f>$E$116</f>
        <v>3.3300000000000001E-3</v>
      </c>
      <c r="I116" s="149">
        <f t="shared" si="4"/>
        <v>0</v>
      </c>
      <c r="J116" s="25"/>
      <c r="K116" s="214">
        <f>$E$116</f>
        <v>3.3300000000000001E-3</v>
      </c>
      <c r="L116" s="149">
        <f t="shared" si="5"/>
        <v>0</v>
      </c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  <c r="AG116" s="25"/>
      <c r="AH116" s="25"/>
      <c r="AI116" s="25"/>
      <c r="AJ116" s="25"/>
      <c r="AK116" s="25"/>
      <c r="AL116" s="25"/>
      <c r="AM116" s="25"/>
    </row>
    <row r="117" spans="2:40" ht="80.25" thickBot="1">
      <c r="B117" s="146" t="s">
        <v>25</v>
      </c>
      <c r="C117" s="147" t="s">
        <v>166</v>
      </c>
      <c r="D117" s="16"/>
      <c r="E117" s="214">
        <f>(5/30/12)*0.02</f>
        <v>2.7777777777777778E-4</v>
      </c>
      <c r="F117" s="149">
        <f t="shared" si="3"/>
        <v>0</v>
      </c>
      <c r="G117" s="25"/>
      <c r="H117" s="214">
        <f>$E$117</f>
        <v>2.7777777777777778E-4</v>
      </c>
      <c r="I117" s="149">
        <f t="shared" si="4"/>
        <v>0</v>
      </c>
      <c r="J117" s="25"/>
      <c r="K117" s="214">
        <f>$E$117</f>
        <v>2.7777777777777778E-4</v>
      </c>
      <c r="L117" s="149">
        <f t="shared" si="5"/>
        <v>0</v>
      </c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  <c r="AG117" s="25"/>
      <c r="AH117" s="25"/>
      <c r="AI117" s="25"/>
      <c r="AJ117" s="25"/>
      <c r="AK117" s="25"/>
      <c r="AL117" s="25"/>
      <c r="AM117" s="25"/>
    </row>
    <row r="118" spans="2:40" ht="80.25" thickBot="1">
      <c r="B118" s="146" t="s">
        <v>27</v>
      </c>
      <c r="C118" s="147" t="s">
        <v>167</v>
      </c>
      <c r="D118" s="16"/>
      <c r="E118" s="214">
        <f>(4/12)/12*0.02*100/100</f>
        <v>5.5555555555555556E-4</v>
      </c>
      <c r="F118" s="149">
        <f t="shared" si="3"/>
        <v>0</v>
      </c>
      <c r="G118" s="25"/>
      <c r="H118" s="214">
        <f>$E$118</f>
        <v>5.5555555555555556E-4</v>
      </c>
      <c r="I118" s="149">
        <f t="shared" si="4"/>
        <v>0</v>
      </c>
      <c r="J118" s="25"/>
      <c r="K118" s="214">
        <f>$E$118</f>
        <v>5.5555555555555556E-4</v>
      </c>
      <c r="L118" s="149">
        <f t="shared" si="5"/>
        <v>0</v>
      </c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  <c r="AG118" s="25"/>
      <c r="AH118" s="25"/>
      <c r="AI118" s="25"/>
      <c r="AJ118" s="25"/>
      <c r="AK118" s="25"/>
      <c r="AL118" s="25"/>
      <c r="AM118" s="25"/>
    </row>
    <row r="119" spans="2:40" ht="29.25" thickBot="1">
      <c r="B119" s="146" t="s">
        <v>29</v>
      </c>
      <c r="C119" s="147" t="s">
        <v>190</v>
      </c>
      <c r="D119" s="16"/>
      <c r="E119" s="123">
        <f>(5/30)/12</f>
        <v>1.3888888888888888E-2</v>
      </c>
      <c r="F119" s="149">
        <f>F$112*E119</f>
        <v>0</v>
      </c>
      <c r="G119" s="25"/>
      <c r="H119" s="123">
        <f>$E$119</f>
        <v>1.3888888888888888E-2</v>
      </c>
      <c r="I119" s="149">
        <f>I$112*H119</f>
        <v>0</v>
      </c>
      <c r="J119" s="25"/>
      <c r="K119" s="123">
        <f>$E$119</f>
        <v>1.3888888888888888E-2</v>
      </c>
      <c r="L119" s="149">
        <f>L$112*K119</f>
        <v>0</v>
      </c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25"/>
      <c r="AH119" s="25"/>
      <c r="AI119" s="25"/>
      <c r="AJ119" s="25"/>
      <c r="AK119" s="25"/>
      <c r="AL119" s="25"/>
      <c r="AM119" s="25"/>
    </row>
    <row r="120" spans="2:40" ht="16.5" thickBot="1">
      <c r="B120" s="146" t="s">
        <v>31</v>
      </c>
      <c r="C120" s="104" t="s">
        <v>85</v>
      </c>
      <c r="D120" s="31"/>
      <c r="E120" s="150"/>
      <c r="F120" s="149">
        <f t="shared" si="3"/>
        <v>0</v>
      </c>
      <c r="G120" s="47"/>
      <c r="H120" s="122">
        <f>$E$120</f>
        <v>0</v>
      </c>
      <c r="I120" s="149">
        <f t="shared" ref="I120" si="6">I$112*H120</f>
        <v>0</v>
      </c>
      <c r="J120" s="47"/>
      <c r="K120" s="122">
        <f>$E$120</f>
        <v>0</v>
      </c>
      <c r="L120" s="149">
        <f t="shared" ref="L120" si="7">L$112*K120</f>
        <v>0</v>
      </c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</row>
    <row r="121" spans="2:40" s="79" customFormat="1" ht="15.75" customHeight="1" thickBot="1">
      <c r="B121" s="300" t="s">
        <v>156</v>
      </c>
      <c r="C121" s="300"/>
      <c r="D121" s="77"/>
      <c r="E121" s="133"/>
      <c r="F121" s="125">
        <f>SUM(F114:F120)</f>
        <v>0</v>
      </c>
      <c r="G121" s="81"/>
      <c r="H121" s="133"/>
      <c r="I121" s="125">
        <f>SUM(I114:I120)</f>
        <v>0</v>
      </c>
      <c r="J121" s="81"/>
      <c r="K121" s="133"/>
      <c r="L121" s="125">
        <f>SUM(L114:L120)</f>
        <v>0</v>
      </c>
      <c r="M121" s="81"/>
      <c r="N121" s="81"/>
      <c r="O121" s="81"/>
      <c r="P121" s="81"/>
      <c r="Q121" s="81"/>
      <c r="R121" s="81"/>
      <c r="S121" s="81"/>
      <c r="T121" s="81"/>
      <c r="U121" s="81"/>
      <c r="V121" s="81"/>
      <c r="W121" s="81"/>
      <c r="X121" s="81"/>
      <c r="Y121" s="81"/>
      <c r="Z121" s="81"/>
      <c r="AA121" s="81"/>
      <c r="AB121" s="81"/>
      <c r="AC121" s="81"/>
      <c r="AD121" s="81"/>
      <c r="AE121" s="81"/>
      <c r="AF121" s="81"/>
      <c r="AG121" s="81"/>
      <c r="AH121" s="81"/>
      <c r="AI121" s="81"/>
      <c r="AJ121" s="81"/>
      <c r="AK121" s="81"/>
      <c r="AL121" s="81"/>
      <c r="AM121" s="81"/>
    </row>
    <row r="122" spans="2:40" ht="15.75" customHeight="1">
      <c r="B122" s="86" t="s">
        <v>14</v>
      </c>
      <c r="C122" s="67"/>
      <c r="D122" s="67"/>
      <c r="E122" s="67"/>
      <c r="F122" s="67"/>
      <c r="G122" s="67"/>
      <c r="H122" s="67"/>
      <c r="I122" s="67"/>
      <c r="J122" s="67"/>
      <c r="K122" s="67"/>
      <c r="L122" s="67"/>
      <c r="M122" s="67"/>
      <c r="N122" s="67"/>
      <c r="O122" s="67"/>
      <c r="P122" s="67"/>
      <c r="Q122" s="67"/>
      <c r="R122" s="67"/>
      <c r="S122" s="67"/>
      <c r="T122" s="67"/>
      <c r="U122" s="67"/>
      <c r="V122" s="67"/>
      <c r="W122" s="67"/>
      <c r="X122" s="67"/>
      <c r="Y122" s="67"/>
      <c r="Z122" s="67"/>
      <c r="AA122" s="67"/>
      <c r="AB122" s="67"/>
      <c r="AC122" s="67"/>
      <c r="AD122" s="67"/>
      <c r="AE122" s="67"/>
      <c r="AF122" s="67"/>
      <c r="AG122" s="67"/>
      <c r="AH122" s="67"/>
      <c r="AI122" s="67"/>
      <c r="AJ122" s="67"/>
      <c r="AK122" s="67"/>
      <c r="AL122" s="67"/>
      <c r="AM122" s="67"/>
    </row>
    <row r="123" spans="2:40" ht="15.75" customHeight="1">
      <c r="B123" s="87" t="s">
        <v>86</v>
      </c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</row>
    <row r="124" spans="2:40">
      <c r="B124" s="87" t="s">
        <v>87</v>
      </c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33"/>
      <c r="AJ124" s="33"/>
      <c r="AK124" s="33"/>
      <c r="AL124" s="33"/>
      <c r="AM124" s="33"/>
      <c r="AN124" s="32"/>
    </row>
    <row r="125" spans="2:40" ht="15.75" customHeight="1">
      <c r="B125" s="87" t="s">
        <v>88</v>
      </c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33"/>
      <c r="AJ125" s="33"/>
      <c r="AK125" s="33"/>
      <c r="AL125" s="33"/>
      <c r="AM125" s="33"/>
      <c r="AN125" s="33"/>
    </row>
    <row r="126" spans="2:40" ht="15.75" customHeight="1">
      <c r="B126" s="87" t="s">
        <v>89</v>
      </c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33"/>
      <c r="AJ126" s="33"/>
      <c r="AK126" s="33"/>
      <c r="AL126" s="33"/>
      <c r="AM126" s="33"/>
      <c r="AN126" s="33"/>
    </row>
    <row r="127" spans="2:40" ht="15.75" customHeight="1">
      <c r="B127" s="87" t="s">
        <v>90</v>
      </c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  <c r="AN127" s="33"/>
    </row>
    <row r="128" spans="2:40" ht="30.95" customHeight="1" thickBot="1">
      <c r="B128" s="7"/>
      <c r="C128" s="7"/>
      <c r="D128" s="7"/>
      <c r="E128" s="7"/>
      <c r="F128" s="34"/>
      <c r="G128" s="34"/>
      <c r="H128" s="7"/>
      <c r="I128" s="34"/>
      <c r="J128" s="34"/>
      <c r="K128" s="7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F128" s="34"/>
      <c r="AG128" s="34"/>
      <c r="AH128" s="34"/>
      <c r="AI128" s="34"/>
      <c r="AJ128" s="34"/>
      <c r="AK128" s="34"/>
      <c r="AL128" s="34"/>
      <c r="AM128" s="34"/>
    </row>
    <row r="129" spans="2:39" s="79" customFormat="1" ht="16.5" thickBot="1">
      <c r="B129" s="301" t="s">
        <v>91</v>
      </c>
      <c r="C129" s="301"/>
      <c r="D129" s="93"/>
      <c r="E129" s="303" t="s">
        <v>203</v>
      </c>
      <c r="F129" s="303"/>
      <c r="G129" s="93"/>
      <c r="H129" s="303" t="s">
        <v>203</v>
      </c>
      <c r="I129" s="303"/>
      <c r="J129" s="93"/>
      <c r="K129" s="303" t="s">
        <v>203</v>
      </c>
      <c r="L129" s="303"/>
      <c r="M129" s="93"/>
      <c r="N129" s="93"/>
      <c r="O129" s="93"/>
      <c r="P129" s="93"/>
      <c r="Q129" s="93"/>
      <c r="R129" s="93"/>
      <c r="S129" s="93"/>
      <c r="T129" s="93"/>
      <c r="U129" s="93"/>
      <c r="V129" s="93"/>
      <c r="W129" s="93"/>
      <c r="X129" s="93"/>
      <c r="Y129" s="93"/>
      <c r="Z129" s="93"/>
      <c r="AA129" s="93"/>
      <c r="AB129" s="93"/>
      <c r="AC129" s="93"/>
      <c r="AD129" s="93"/>
      <c r="AE129" s="93"/>
      <c r="AF129" s="93"/>
      <c r="AG129" s="93"/>
      <c r="AH129" s="93"/>
      <c r="AI129" s="93"/>
      <c r="AJ129" s="93"/>
      <c r="AK129" s="93"/>
      <c r="AL129" s="93"/>
      <c r="AM129" s="93"/>
    </row>
    <row r="130" spans="2:39" ht="15.75" customHeight="1" thickBot="1">
      <c r="B130" s="151" t="s">
        <v>92</v>
      </c>
      <c r="C130" s="151"/>
      <c r="D130" s="35"/>
      <c r="E130" s="155"/>
      <c r="F130" s="156">
        <f>F$34+F$90+F$102</f>
        <v>0</v>
      </c>
      <c r="G130" s="36"/>
      <c r="H130" s="155"/>
      <c r="I130" s="156">
        <f>I$34+I$90+I$102</f>
        <v>0</v>
      </c>
      <c r="J130" s="36"/>
      <c r="K130" s="155"/>
      <c r="L130" s="156">
        <f>L$34+L$90+L$102</f>
        <v>0</v>
      </c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  <c r="AI130" s="36"/>
      <c r="AJ130" s="36"/>
      <c r="AK130" s="36"/>
      <c r="AL130" s="36"/>
      <c r="AM130" s="36"/>
    </row>
    <row r="131" spans="2:39" ht="16.5" thickBot="1">
      <c r="B131" s="152" t="s">
        <v>93</v>
      </c>
      <c r="C131" s="227" t="s">
        <v>94</v>
      </c>
      <c r="D131" s="37"/>
      <c r="E131" s="157"/>
      <c r="F131" s="157" t="s">
        <v>18</v>
      </c>
      <c r="G131" s="56"/>
      <c r="H131" s="157"/>
      <c r="I131" s="157" t="s">
        <v>18</v>
      </c>
      <c r="J131" s="56"/>
      <c r="K131" s="157"/>
      <c r="L131" s="157" t="s">
        <v>18</v>
      </c>
      <c r="M131" s="56"/>
      <c r="N131" s="56"/>
      <c r="O131" s="56"/>
      <c r="P131" s="56"/>
      <c r="Q131" s="56"/>
      <c r="R131" s="56"/>
      <c r="S131" s="56"/>
      <c r="T131" s="56"/>
      <c r="U131" s="56"/>
      <c r="V131" s="56"/>
      <c r="W131" s="56"/>
      <c r="X131" s="56"/>
      <c r="Y131" s="56"/>
      <c r="Z131" s="56"/>
      <c r="AA131" s="56"/>
      <c r="AB131" s="56"/>
      <c r="AC131" s="56"/>
      <c r="AD131" s="56"/>
      <c r="AE131" s="56"/>
      <c r="AF131" s="56"/>
      <c r="AG131" s="56"/>
      <c r="AH131" s="56"/>
      <c r="AI131" s="56"/>
      <c r="AJ131" s="56"/>
      <c r="AK131" s="56"/>
      <c r="AL131" s="56"/>
      <c r="AM131" s="56"/>
    </row>
    <row r="132" spans="2:39" ht="39.75" thickBot="1">
      <c r="B132" s="153" t="s">
        <v>19</v>
      </c>
      <c r="C132" s="154" t="s">
        <v>194</v>
      </c>
      <c r="D132" s="28"/>
      <c r="E132" s="135"/>
      <c r="F132" s="136"/>
      <c r="G132" s="49"/>
      <c r="H132" s="135"/>
      <c r="I132" s="136"/>
      <c r="J132" s="49"/>
      <c r="K132" s="135"/>
      <c r="L132" s="136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  <c r="AJ132" s="49"/>
      <c r="AK132" s="49"/>
      <c r="AL132" s="49"/>
      <c r="AM132" s="49"/>
    </row>
    <row r="133" spans="2:39" s="79" customFormat="1" ht="16.5" thickBot="1">
      <c r="B133" s="300" t="s">
        <v>157</v>
      </c>
      <c r="C133" s="300"/>
      <c r="D133" s="83"/>
      <c r="E133" s="137"/>
      <c r="F133" s="125">
        <f>F132</f>
        <v>0</v>
      </c>
      <c r="G133" s="81"/>
      <c r="H133" s="137"/>
      <c r="I133" s="125">
        <f>I132</f>
        <v>0</v>
      </c>
      <c r="J133" s="81"/>
      <c r="K133" s="137"/>
      <c r="L133" s="125">
        <f>L132</f>
        <v>0</v>
      </c>
      <c r="M133" s="81"/>
      <c r="N133" s="81"/>
      <c r="O133" s="81"/>
      <c r="P133" s="81"/>
      <c r="Q133" s="81"/>
      <c r="R133" s="81"/>
      <c r="S133" s="81"/>
      <c r="T133" s="81"/>
      <c r="U133" s="81"/>
      <c r="V133" s="81"/>
      <c r="W133" s="81"/>
      <c r="X133" s="81"/>
      <c r="Y133" s="81"/>
      <c r="Z133" s="81"/>
      <c r="AA133" s="81"/>
      <c r="AB133" s="81"/>
      <c r="AC133" s="81"/>
      <c r="AD133" s="81"/>
      <c r="AE133" s="81"/>
      <c r="AF133" s="81"/>
      <c r="AG133" s="81"/>
      <c r="AH133" s="81"/>
      <c r="AI133" s="81"/>
      <c r="AJ133" s="81"/>
      <c r="AK133" s="81"/>
      <c r="AL133" s="81"/>
      <c r="AM133" s="81"/>
    </row>
    <row r="134" spans="2:39" ht="30.95" customHeight="1" thickBot="1">
      <c r="B134" s="9"/>
      <c r="C134" s="9"/>
      <c r="D134" s="9"/>
      <c r="E134" s="9"/>
      <c r="F134" s="10"/>
      <c r="G134" s="10"/>
      <c r="H134" s="9"/>
      <c r="I134" s="10"/>
      <c r="J134" s="10"/>
      <c r="K134" s="9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</row>
    <row r="135" spans="2:39" ht="16.5" thickBot="1">
      <c r="B135" s="158" t="s">
        <v>95</v>
      </c>
      <c r="C135" s="158"/>
      <c r="D135" s="14"/>
      <c r="E135" s="302" t="s">
        <v>199</v>
      </c>
      <c r="F135" s="302"/>
      <c r="G135" s="14"/>
      <c r="H135" s="302" t="s">
        <v>199</v>
      </c>
      <c r="I135" s="302"/>
      <c r="J135" s="14"/>
      <c r="K135" s="302" t="s">
        <v>199</v>
      </c>
      <c r="L135" s="302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</row>
    <row r="136" spans="2:39" ht="16.5" thickBot="1">
      <c r="B136" s="101">
        <v>4</v>
      </c>
      <c r="C136" s="226" t="s">
        <v>96</v>
      </c>
      <c r="D136" s="17"/>
      <c r="E136" s="101"/>
      <c r="F136" s="101" t="s">
        <v>18</v>
      </c>
      <c r="G136" s="11"/>
      <c r="H136" s="101"/>
      <c r="I136" s="101" t="s">
        <v>18</v>
      </c>
      <c r="J136" s="11"/>
      <c r="K136" s="101"/>
      <c r="L136" s="101" t="s">
        <v>18</v>
      </c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</row>
    <row r="137" spans="2:39" ht="16.5" thickBot="1">
      <c r="B137" s="103" t="s">
        <v>83</v>
      </c>
      <c r="C137" s="99" t="s">
        <v>97</v>
      </c>
      <c r="D137" s="28"/>
      <c r="E137" s="135"/>
      <c r="F137" s="136">
        <f>F$121</f>
        <v>0</v>
      </c>
      <c r="G137" s="49"/>
      <c r="H137" s="135"/>
      <c r="I137" s="136">
        <f>I$121</f>
        <v>0</v>
      </c>
      <c r="J137" s="49"/>
      <c r="K137" s="135"/>
      <c r="L137" s="136">
        <f>L$121</f>
        <v>0</v>
      </c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</row>
    <row r="138" spans="2:39" ht="16.5" thickBot="1">
      <c r="B138" s="103" t="s">
        <v>93</v>
      </c>
      <c r="C138" s="99" t="s">
        <v>98</v>
      </c>
      <c r="D138" s="28"/>
      <c r="E138" s="135"/>
      <c r="F138" s="136">
        <f>F$133</f>
        <v>0</v>
      </c>
      <c r="G138" s="49"/>
      <c r="H138" s="135"/>
      <c r="I138" s="136">
        <f>I$133</f>
        <v>0</v>
      </c>
      <c r="J138" s="49"/>
      <c r="K138" s="135"/>
      <c r="L138" s="136">
        <f>L$133</f>
        <v>0</v>
      </c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  <c r="AI138" s="49"/>
      <c r="AJ138" s="49"/>
      <c r="AK138" s="49"/>
      <c r="AL138" s="49"/>
      <c r="AM138" s="49"/>
    </row>
    <row r="139" spans="2:39" s="79" customFormat="1" ht="16.5" thickBot="1">
      <c r="B139" s="300" t="s">
        <v>153</v>
      </c>
      <c r="C139" s="300"/>
      <c r="D139" s="83"/>
      <c r="E139" s="137"/>
      <c r="F139" s="125">
        <f>SUM(F137:F138)</f>
        <v>0</v>
      </c>
      <c r="G139" s="81"/>
      <c r="H139" s="137"/>
      <c r="I139" s="125">
        <f>SUM(I137:I138)</f>
        <v>0</v>
      </c>
      <c r="J139" s="81"/>
      <c r="K139" s="137"/>
      <c r="L139" s="125">
        <f>SUM(L137:L138)</f>
        <v>0</v>
      </c>
      <c r="M139" s="81"/>
      <c r="N139" s="81"/>
      <c r="O139" s="81"/>
      <c r="P139" s="81"/>
      <c r="Q139" s="81"/>
      <c r="R139" s="81"/>
      <c r="S139" s="81"/>
      <c r="T139" s="81"/>
      <c r="U139" s="81"/>
      <c r="V139" s="81"/>
      <c r="W139" s="81"/>
      <c r="X139" s="81"/>
      <c r="Y139" s="81"/>
      <c r="Z139" s="81"/>
      <c r="AA139" s="81"/>
      <c r="AB139" s="81"/>
      <c r="AC139" s="81"/>
      <c r="AD139" s="81"/>
      <c r="AE139" s="81"/>
      <c r="AF139" s="81"/>
      <c r="AG139" s="81"/>
      <c r="AH139" s="81"/>
      <c r="AI139" s="81"/>
      <c r="AJ139" s="81"/>
      <c r="AK139" s="81"/>
      <c r="AL139" s="81"/>
      <c r="AM139" s="81"/>
    </row>
    <row r="140" spans="2:39" ht="30.95" customHeight="1" thickBot="1">
      <c r="B140" s="9"/>
      <c r="C140" s="9"/>
      <c r="D140" s="9"/>
      <c r="E140" s="9"/>
      <c r="F140" s="10"/>
      <c r="G140" s="10"/>
      <c r="H140" s="9"/>
      <c r="I140" s="10"/>
      <c r="J140" s="10"/>
      <c r="K140" s="9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</row>
    <row r="141" spans="2:39" s="79" customFormat="1" ht="16.5" thickBot="1">
      <c r="B141" s="300" t="s">
        <v>99</v>
      </c>
      <c r="C141" s="300"/>
      <c r="D141" s="91"/>
      <c r="E141" s="302" t="s">
        <v>202</v>
      </c>
      <c r="F141" s="302"/>
      <c r="G141" s="91"/>
      <c r="H141" s="302" t="s">
        <v>202</v>
      </c>
      <c r="I141" s="302"/>
      <c r="J141" s="91"/>
      <c r="K141" s="302" t="s">
        <v>202</v>
      </c>
      <c r="L141" s="302"/>
      <c r="M141" s="91"/>
      <c r="N141" s="91"/>
      <c r="O141" s="91"/>
      <c r="P141" s="91"/>
      <c r="Q141" s="91"/>
      <c r="R141" s="91"/>
      <c r="S141" s="91"/>
      <c r="T141" s="91"/>
      <c r="U141" s="91"/>
      <c r="V141" s="91"/>
      <c r="W141" s="91"/>
      <c r="X141" s="91"/>
      <c r="Y141" s="91"/>
      <c r="Z141" s="91"/>
      <c r="AA141" s="91"/>
      <c r="AB141" s="91"/>
      <c r="AC141" s="91"/>
      <c r="AD141" s="91"/>
      <c r="AE141" s="91"/>
      <c r="AF141" s="91"/>
      <c r="AG141" s="91"/>
      <c r="AH141" s="91"/>
      <c r="AI141" s="91"/>
      <c r="AJ141" s="91"/>
      <c r="AK141" s="91"/>
      <c r="AL141" s="91"/>
      <c r="AM141" s="91"/>
    </row>
    <row r="142" spans="2:39" ht="16.5" thickBot="1">
      <c r="B142" s="101">
        <v>5</v>
      </c>
      <c r="C142" s="226" t="s">
        <v>100</v>
      </c>
      <c r="D142" s="17"/>
      <c r="E142" s="101"/>
      <c r="F142" s="101" t="s">
        <v>18</v>
      </c>
      <c r="G142" s="11"/>
      <c r="H142" s="101"/>
      <c r="I142" s="101" t="s">
        <v>18</v>
      </c>
      <c r="J142" s="11"/>
      <c r="K142" s="101"/>
      <c r="L142" s="101" t="s">
        <v>18</v>
      </c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</row>
    <row r="143" spans="2:39" ht="16.5" thickBot="1">
      <c r="B143" s="131" t="s">
        <v>19</v>
      </c>
      <c r="C143" s="106" t="s">
        <v>101</v>
      </c>
      <c r="D143" s="38"/>
      <c r="E143" s="161"/>
      <c r="F143" s="162">
        <f>'1-Dados Básicos'!E81</f>
        <v>0</v>
      </c>
      <c r="G143" s="50"/>
      <c r="H143" s="161"/>
      <c r="I143" s="162">
        <f>'1-Dados Básicos'!E81</f>
        <v>0</v>
      </c>
      <c r="J143" s="50"/>
      <c r="K143" s="161"/>
      <c r="L143" s="162">
        <f>'1-Dados Básicos'!E81</f>
        <v>0</v>
      </c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</row>
    <row r="144" spans="2:39" ht="16.5" thickBot="1">
      <c r="B144" s="131" t="s">
        <v>21</v>
      </c>
      <c r="C144" s="106" t="s">
        <v>102</v>
      </c>
      <c r="D144" s="38"/>
      <c r="E144" s="161"/>
      <c r="F144" s="162">
        <f>'1-Dados Básicos'!$C$62</f>
        <v>0</v>
      </c>
      <c r="G144" s="50"/>
      <c r="H144" s="161"/>
      <c r="I144" s="162">
        <f>'1-Dados Básicos'!$C$62</f>
        <v>0</v>
      </c>
      <c r="J144" s="50"/>
      <c r="K144" s="161"/>
      <c r="L144" s="162">
        <f>'1-Dados Básicos'!$C$62</f>
        <v>0</v>
      </c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</row>
    <row r="145" spans="2:40" ht="16.5" thickBot="1">
      <c r="B145" s="131" t="s">
        <v>23</v>
      </c>
      <c r="C145" s="106" t="s">
        <v>191</v>
      </c>
      <c r="D145" s="38"/>
      <c r="E145" s="161"/>
      <c r="F145" s="162">
        <v>0</v>
      </c>
      <c r="G145" s="50"/>
      <c r="H145" s="161"/>
      <c r="I145" s="162">
        <v>0</v>
      </c>
      <c r="J145" s="50"/>
      <c r="K145" s="161"/>
      <c r="L145" s="162">
        <v>0</v>
      </c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</row>
    <row r="146" spans="2:40" ht="16.5" thickBot="1">
      <c r="B146" s="159" t="s">
        <v>25</v>
      </c>
      <c r="C146" s="160" t="s">
        <v>85</v>
      </c>
      <c r="D146" s="38"/>
      <c r="E146" s="161"/>
      <c r="F146" s="162">
        <v>0</v>
      </c>
      <c r="G146" s="50"/>
      <c r="H146" s="161"/>
      <c r="I146" s="162">
        <v>0</v>
      </c>
      <c r="J146" s="50"/>
      <c r="K146" s="161"/>
      <c r="L146" s="162">
        <v>0</v>
      </c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</row>
    <row r="147" spans="2:40" s="79" customFormat="1" ht="16.5" thickBot="1">
      <c r="B147" s="300" t="s">
        <v>154</v>
      </c>
      <c r="C147" s="300"/>
      <c r="D147" s="96"/>
      <c r="E147" s="163"/>
      <c r="F147" s="164">
        <f>SUM(F143:F146)</f>
        <v>0</v>
      </c>
      <c r="G147" s="97"/>
      <c r="H147" s="163"/>
      <c r="I147" s="164">
        <f>SUM(I143:I146)</f>
        <v>0</v>
      </c>
      <c r="J147" s="97"/>
      <c r="K147" s="163"/>
      <c r="L147" s="164">
        <f>SUM(L143:L146)</f>
        <v>0</v>
      </c>
      <c r="M147" s="97"/>
      <c r="N147" s="97"/>
      <c r="O147" s="97"/>
      <c r="P147" s="97"/>
      <c r="Q147" s="97"/>
      <c r="R147" s="97"/>
      <c r="S147" s="97"/>
      <c r="T147" s="97"/>
      <c r="U147" s="97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  <c r="AF147" s="97"/>
      <c r="AG147" s="97"/>
      <c r="AH147" s="97"/>
      <c r="AI147" s="97"/>
      <c r="AJ147" s="97"/>
      <c r="AK147" s="97"/>
      <c r="AL147" s="97"/>
      <c r="AM147" s="97"/>
    </row>
    <row r="148" spans="2:40" ht="30.95" customHeight="1" thickBot="1">
      <c r="B148" s="9"/>
      <c r="C148" s="9"/>
      <c r="D148" s="9"/>
      <c r="E148" s="9"/>
      <c r="F148" s="10"/>
      <c r="G148" s="10"/>
      <c r="H148" s="9"/>
      <c r="I148" s="10"/>
      <c r="J148" s="10"/>
      <c r="K148" s="9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32"/>
    </row>
    <row r="149" spans="2:40" s="79" customFormat="1" ht="16.5" thickBot="1">
      <c r="B149" s="300" t="s">
        <v>103</v>
      </c>
      <c r="C149" s="300"/>
      <c r="D149" s="91"/>
      <c r="E149" s="302" t="s">
        <v>201</v>
      </c>
      <c r="F149" s="302"/>
      <c r="G149" s="91"/>
      <c r="H149" s="302" t="s">
        <v>201</v>
      </c>
      <c r="I149" s="302"/>
      <c r="J149" s="91"/>
      <c r="K149" s="302" t="s">
        <v>201</v>
      </c>
      <c r="L149" s="302"/>
      <c r="M149" s="91"/>
      <c r="N149" s="91"/>
      <c r="O149" s="91"/>
      <c r="P149" s="91"/>
      <c r="Q149" s="91"/>
      <c r="R149" s="91"/>
      <c r="S149" s="91"/>
      <c r="T149" s="91"/>
      <c r="U149" s="91"/>
      <c r="V149" s="91"/>
      <c r="W149" s="91"/>
      <c r="X149" s="91"/>
      <c r="Y149" s="91"/>
      <c r="Z149" s="91"/>
      <c r="AA149" s="91"/>
      <c r="AB149" s="91"/>
      <c r="AC149" s="91"/>
      <c r="AD149" s="91"/>
      <c r="AE149" s="91"/>
      <c r="AF149" s="91"/>
      <c r="AG149" s="91"/>
      <c r="AH149" s="91"/>
      <c r="AI149" s="91"/>
      <c r="AJ149" s="91"/>
      <c r="AK149" s="91"/>
      <c r="AL149" s="91"/>
      <c r="AM149" s="91"/>
    </row>
    <row r="150" spans="2:40" ht="16.5" thickBot="1">
      <c r="B150" s="168"/>
      <c r="C150" s="121" t="s">
        <v>104</v>
      </c>
      <c r="D150" s="39"/>
      <c r="E150" s="165"/>
      <c r="F150" s="148">
        <f>F$34+F$90+F$102+F$139+F$147</f>
        <v>0</v>
      </c>
      <c r="G150" s="18"/>
      <c r="H150" s="165"/>
      <c r="I150" s="148">
        <f>I$34+I$90+I$102+I$139+I$147</f>
        <v>0</v>
      </c>
      <c r="J150" s="18"/>
      <c r="K150" s="165"/>
      <c r="L150" s="148">
        <f>L$34+L$90+L$102+L$139+L$147</f>
        <v>0</v>
      </c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  <c r="AH150" s="18"/>
      <c r="AI150" s="18"/>
      <c r="AJ150" s="18"/>
      <c r="AK150" s="18"/>
      <c r="AL150" s="18"/>
      <c r="AM150" s="18"/>
    </row>
    <row r="151" spans="2:40" ht="16.5" thickBot="1">
      <c r="B151" s="168"/>
      <c r="C151" s="121" t="s">
        <v>105</v>
      </c>
      <c r="D151" s="39"/>
      <c r="E151" s="165"/>
      <c r="F151" s="148">
        <f>F$150+F$154</f>
        <v>0</v>
      </c>
      <c r="G151" s="18"/>
      <c r="H151" s="165"/>
      <c r="I151" s="148">
        <f>I$150+I$154</f>
        <v>0</v>
      </c>
      <c r="J151" s="18"/>
      <c r="K151" s="165"/>
      <c r="L151" s="148">
        <f>L$150+L$154</f>
        <v>0</v>
      </c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  <c r="AJ151" s="18"/>
      <c r="AK151" s="18"/>
      <c r="AL151" s="18"/>
      <c r="AM151" s="18"/>
    </row>
    <row r="152" spans="2:40" ht="16.5" thickBot="1">
      <c r="B152" s="168"/>
      <c r="C152" s="121" t="s">
        <v>106</v>
      </c>
      <c r="D152" s="39"/>
      <c r="E152" s="165"/>
      <c r="F152" s="148">
        <f>(F$151+F$155)/(1-E156)</f>
        <v>0</v>
      </c>
      <c r="G152" s="18"/>
      <c r="H152" s="165"/>
      <c r="I152" s="148">
        <f>(I$151+I$155)/(1-H156)</f>
        <v>0</v>
      </c>
      <c r="J152" s="18"/>
      <c r="K152" s="165"/>
      <c r="L152" s="148">
        <f>(L$151+L$155)/(1-K156)</f>
        <v>0</v>
      </c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  <c r="AH152" s="18"/>
      <c r="AI152" s="18"/>
      <c r="AJ152" s="18"/>
      <c r="AK152" s="18"/>
      <c r="AL152" s="18"/>
      <c r="AM152" s="18"/>
    </row>
    <row r="153" spans="2:40" ht="16.5" thickBot="1">
      <c r="B153" s="101">
        <v>6</v>
      </c>
      <c r="C153" s="226" t="s">
        <v>107</v>
      </c>
      <c r="D153" s="11"/>
      <c r="E153" s="101" t="s">
        <v>158</v>
      </c>
      <c r="F153" s="101" t="s">
        <v>18</v>
      </c>
      <c r="G153" s="11"/>
      <c r="H153" s="101" t="s">
        <v>158</v>
      </c>
      <c r="I153" s="101" t="s">
        <v>18</v>
      </c>
      <c r="J153" s="11"/>
      <c r="K153" s="101" t="s">
        <v>158</v>
      </c>
      <c r="L153" s="101" t="s">
        <v>18</v>
      </c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</row>
    <row r="154" spans="2:40" ht="14.45" customHeight="1" thickBot="1">
      <c r="B154" s="103" t="s">
        <v>19</v>
      </c>
      <c r="C154" s="106" t="s">
        <v>108</v>
      </c>
      <c r="D154" s="16"/>
      <c r="E154" s="123">
        <f>'1-Dados Básicos'!$C$67</f>
        <v>0</v>
      </c>
      <c r="F154" s="111">
        <f>F$150*E154</f>
        <v>0</v>
      </c>
      <c r="G154" s="57"/>
      <c r="H154" s="123">
        <f>$E$154</f>
        <v>0</v>
      </c>
      <c r="I154" s="111">
        <f>I$150*H154</f>
        <v>0</v>
      </c>
      <c r="J154" s="57"/>
      <c r="K154" s="123">
        <f>$E$154</f>
        <v>0</v>
      </c>
      <c r="L154" s="111">
        <f>L$150*K154</f>
        <v>0</v>
      </c>
      <c r="M154" s="57"/>
      <c r="N154" s="57"/>
      <c r="O154" s="57"/>
      <c r="P154" s="57"/>
      <c r="Q154" s="57"/>
      <c r="R154" s="57"/>
      <c r="S154" s="57"/>
      <c r="T154" s="57"/>
      <c r="U154" s="57"/>
      <c r="V154" s="57"/>
      <c r="W154" s="57"/>
      <c r="X154" s="57"/>
      <c r="Y154" s="57"/>
      <c r="Z154" s="57"/>
      <c r="AA154" s="57"/>
      <c r="AB154" s="57"/>
      <c r="AC154" s="57"/>
      <c r="AD154" s="57"/>
      <c r="AE154" s="57"/>
      <c r="AF154" s="57"/>
      <c r="AG154" s="57"/>
      <c r="AH154" s="57"/>
      <c r="AI154" s="57"/>
      <c r="AJ154" s="57"/>
      <c r="AK154" s="57"/>
      <c r="AL154" s="57"/>
      <c r="AM154" s="57"/>
    </row>
    <row r="155" spans="2:40" ht="16.5" thickBot="1">
      <c r="B155" s="103" t="s">
        <v>21</v>
      </c>
      <c r="C155" s="106" t="s">
        <v>109</v>
      </c>
      <c r="D155" s="16"/>
      <c r="E155" s="123">
        <f>'1-Dados Básicos'!$C$68</f>
        <v>0</v>
      </c>
      <c r="F155" s="111">
        <f>F$151*E155</f>
        <v>0</v>
      </c>
      <c r="G155" s="57"/>
      <c r="H155" s="123">
        <f>$E$155</f>
        <v>0</v>
      </c>
      <c r="I155" s="111">
        <f>I$151*H155</f>
        <v>0</v>
      </c>
      <c r="J155" s="57"/>
      <c r="K155" s="123">
        <f>$E$155</f>
        <v>0</v>
      </c>
      <c r="L155" s="111">
        <f>L$151*K155</f>
        <v>0</v>
      </c>
      <c r="M155" s="57"/>
      <c r="N155" s="57"/>
      <c r="O155" s="57"/>
      <c r="P155" s="57"/>
      <c r="Q155" s="57"/>
      <c r="R155" s="57"/>
      <c r="S155" s="57"/>
      <c r="T155" s="57"/>
      <c r="U155" s="57"/>
      <c r="V155" s="57"/>
      <c r="W155" s="57"/>
      <c r="X155" s="57"/>
      <c r="Y155" s="57"/>
      <c r="Z155" s="57"/>
      <c r="AA155" s="57"/>
      <c r="AB155" s="57"/>
      <c r="AC155" s="57"/>
      <c r="AD155" s="57"/>
      <c r="AE155" s="57"/>
      <c r="AF155" s="57"/>
      <c r="AG155" s="57"/>
      <c r="AH155" s="57"/>
      <c r="AI155" s="57"/>
      <c r="AJ155" s="57"/>
      <c r="AK155" s="57"/>
      <c r="AL155" s="57"/>
      <c r="AM155" s="57"/>
    </row>
    <row r="156" spans="2:40" ht="16.5" thickBot="1">
      <c r="B156" s="103" t="s">
        <v>23</v>
      </c>
      <c r="C156" s="99" t="s">
        <v>110</v>
      </c>
      <c r="D156" s="15"/>
      <c r="E156" s="122">
        <f>SUM(E157:E161)</f>
        <v>0</v>
      </c>
      <c r="F156" s="166"/>
      <c r="G156" s="51"/>
      <c r="H156" s="122">
        <f>SUM(H157:H161)</f>
        <v>0</v>
      </c>
      <c r="I156" s="166"/>
      <c r="J156" s="51"/>
      <c r="K156" s="122">
        <f>SUM(K157:K161)</f>
        <v>0</v>
      </c>
      <c r="L156" s="166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51"/>
      <c r="AB156" s="51"/>
      <c r="AC156" s="51"/>
      <c r="AD156" s="51"/>
      <c r="AE156" s="51"/>
      <c r="AF156" s="51"/>
      <c r="AG156" s="51"/>
      <c r="AH156" s="51"/>
      <c r="AI156" s="51"/>
      <c r="AJ156" s="51"/>
      <c r="AK156" s="51"/>
      <c r="AL156" s="51"/>
      <c r="AM156" s="51"/>
    </row>
    <row r="157" spans="2:40" ht="16.5" thickBot="1">
      <c r="B157" s="103"/>
      <c r="C157" s="99" t="s">
        <v>111</v>
      </c>
      <c r="D157" s="15"/>
      <c r="E157" s="122">
        <f>'1-Dados Básicos'!$C$48</f>
        <v>0</v>
      </c>
      <c r="F157" s="111">
        <f>F$152*E157</f>
        <v>0</v>
      </c>
      <c r="G157" s="51"/>
      <c r="H157" s="122">
        <f>$E$157</f>
        <v>0</v>
      </c>
      <c r="I157" s="111">
        <f>I$152*H157</f>
        <v>0</v>
      </c>
      <c r="J157" s="51"/>
      <c r="K157" s="122">
        <f>$E$157</f>
        <v>0</v>
      </c>
      <c r="L157" s="111">
        <f>L$152*K157</f>
        <v>0</v>
      </c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  <c r="AA157" s="51"/>
      <c r="AB157" s="51"/>
      <c r="AC157" s="51"/>
      <c r="AD157" s="51"/>
      <c r="AE157" s="51"/>
      <c r="AF157" s="51"/>
      <c r="AG157" s="51"/>
      <c r="AH157" s="51"/>
      <c r="AI157" s="51"/>
      <c r="AJ157" s="51"/>
      <c r="AK157" s="51"/>
      <c r="AL157" s="51"/>
      <c r="AM157" s="51"/>
    </row>
    <row r="158" spans="2:40" ht="16.5" thickBot="1">
      <c r="B158" s="103"/>
      <c r="C158" s="99" t="s">
        <v>112</v>
      </c>
      <c r="D158" s="15"/>
      <c r="E158" s="122">
        <f>'1-Dados Básicos'!C49</f>
        <v>0</v>
      </c>
      <c r="F158" s="111">
        <f t="shared" ref="F158" si="8">F$152*E158</f>
        <v>0</v>
      </c>
      <c r="G158" s="51"/>
      <c r="H158" s="122">
        <f>$E$158</f>
        <v>0</v>
      </c>
      <c r="I158" s="111">
        <f t="shared" ref="I158" si="9">I$152*H158</f>
        <v>0</v>
      </c>
      <c r="J158" s="51"/>
      <c r="K158" s="122">
        <f>$E$158</f>
        <v>0</v>
      </c>
      <c r="L158" s="111">
        <f t="shared" ref="L158" si="10">L$152*K158</f>
        <v>0</v>
      </c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  <c r="AB158" s="51"/>
      <c r="AC158" s="51"/>
      <c r="AD158" s="51"/>
      <c r="AE158" s="51"/>
      <c r="AF158" s="51"/>
      <c r="AG158" s="51"/>
      <c r="AH158" s="51"/>
      <c r="AI158" s="51"/>
      <c r="AJ158" s="51"/>
      <c r="AK158" s="51"/>
      <c r="AL158" s="51"/>
      <c r="AM158" s="51"/>
    </row>
    <row r="159" spans="2:40" ht="16.5" thickBot="1">
      <c r="B159" s="103"/>
      <c r="C159" s="99" t="s">
        <v>113</v>
      </c>
      <c r="D159" s="15"/>
      <c r="E159" s="122">
        <f>'1-Dados Básicos'!$C$50</f>
        <v>0</v>
      </c>
      <c r="F159" s="111">
        <f>F$152*E159</f>
        <v>0</v>
      </c>
      <c r="G159" s="51"/>
      <c r="H159" s="122">
        <f>$E$159</f>
        <v>0</v>
      </c>
      <c r="I159" s="111">
        <f>I$152*H159</f>
        <v>0</v>
      </c>
      <c r="J159" s="51"/>
      <c r="K159" s="122">
        <f>$E$159</f>
        <v>0</v>
      </c>
      <c r="L159" s="111">
        <f>L$152*K159</f>
        <v>0</v>
      </c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  <c r="AC159" s="51"/>
      <c r="AD159" s="51"/>
      <c r="AE159" s="51"/>
      <c r="AF159" s="51"/>
      <c r="AG159" s="51"/>
      <c r="AH159" s="51"/>
      <c r="AI159" s="51"/>
      <c r="AJ159" s="51"/>
      <c r="AK159" s="51"/>
      <c r="AL159" s="51"/>
      <c r="AM159" s="51"/>
    </row>
    <row r="160" spans="2:40" ht="16.5" thickBot="1">
      <c r="B160" s="103"/>
      <c r="C160" s="99" t="s">
        <v>114</v>
      </c>
      <c r="D160" s="15"/>
      <c r="E160" s="122">
        <f>'1-Dados Básicos'!$C$51</f>
        <v>0</v>
      </c>
      <c r="F160" s="111">
        <f>F$152*E160</f>
        <v>0</v>
      </c>
      <c r="G160" s="51"/>
      <c r="H160" s="122">
        <f>$E$160</f>
        <v>0</v>
      </c>
      <c r="I160" s="111">
        <f>I$152*H160</f>
        <v>0</v>
      </c>
      <c r="J160" s="51"/>
      <c r="K160" s="122">
        <f>$E$160</f>
        <v>0</v>
      </c>
      <c r="L160" s="111">
        <f>L$152*K160</f>
        <v>0</v>
      </c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1"/>
      <c r="AB160" s="51"/>
      <c r="AC160" s="51"/>
      <c r="AD160" s="51"/>
      <c r="AE160" s="51"/>
      <c r="AF160" s="51"/>
      <c r="AG160" s="51"/>
      <c r="AH160" s="51"/>
      <c r="AI160" s="51"/>
      <c r="AJ160" s="51"/>
      <c r="AK160" s="51"/>
      <c r="AL160" s="51"/>
      <c r="AM160" s="51"/>
    </row>
    <row r="161" spans="2:40" ht="64.5" thickBot="1">
      <c r="B161" s="103"/>
      <c r="C161" s="99" t="s">
        <v>309</v>
      </c>
      <c r="D161" s="15"/>
      <c r="E161" s="122">
        <f>'1-Dados Básicos'!$C$52</f>
        <v>0</v>
      </c>
      <c r="F161" s="111">
        <f>F$152*E161</f>
        <v>0</v>
      </c>
      <c r="G161" s="51"/>
      <c r="H161" s="122">
        <f>$E$161</f>
        <v>0</v>
      </c>
      <c r="I161" s="111">
        <f>I$152*H161</f>
        <v>0</v>
      </c>
      <c r="J161" s="51"/>
      <c r="K161" s="122">
        <f>$E$161</f>
        <v>0</v>
      </c>
      <c r="L161" s="111">
        <f>L$152*K161</f>
        <v>0</v>
      </c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  <c r="AC161" s="51"/>
      <c r="AD161" s="51"/>
      <c r="AE161" s="51"/>
      <c r="AF161" s="51"/>
      <c r="AG161" s="51"/>
      <c r="AH161" s="51"/>
      <c r="AI161" s="51"/>
      <c r="AJ161" s="51"/>
      <c r="AK161" s="51"/>
      <c r="AL161" s="51"/>
      <c r="AM161" s="51"/>
    </row>
    <row r="162" spans="2:40" s="79" customFormat="1" ht="19.5" customHeight="1" thickBot="1">
      <c r="B162" s="300" t="s">
        <v>155</v>
      </c>
      <c r="C162" s="300"/>
      <c r="D162" s="84"/>
      <c r="E162" s="143"/>
      <c r="F162" s="116">
        <f>SUM(F154:F161)</f>
        <v>0</v>
      </c>
      <c r="G162" s="78"/>
      <c r="H162" s="143"/>
      <c r="I162" s="116">
        <f>SUM(I154:I161)</f>
        <v>0</v>
      </c>
      <c r="J162" s="78"/>
      <c r="K162" s="143"/>
      <c r="L162" s="116">
        <f>SUM(L154:L161)</f>
        <v>0</v>
      </c>
      <c r="M162" s="78"/>
      <c r="N162" s="78"/>
      <c r="O162" s="78"/>
      <c r="P162" s="78"/>
      <c r="Q162" s="78"/>
      <c r="R162" s="78"/>
      <c r="S162" s="78"/>
      <c r="T162" s="78"/>
      <c r="U162" s="78"/>
      <c r="V162" s="78"/>
      <c r="W162" s="78"/>
      <c r="X162" s="78"/>
      <c r="Y162" s="78"/>
      <c r="Z162" s="78"/>
      <c r="AA162" s="78"/>
      <c r="AB162" s="78"/>
      <c r="AC162" s="78"/>
      <c r="AD162" s="78"/>
      <c r="AE162" s="78"/>
      <c r="AF162" s="78"/>
      <c r="AG162" s="78"/>
      <c r="AH162" s="78"/>
      <c r="AI162" s="78"/>
      <c r="AJ162" s="78"/>
      <c r="AK162" s="78"/>
      <c r="AL162" s="78"/>
      <c r="AM162" s="78"/>
    </row>
    <row r="163" spans="2:40">
      <c r="B163" s="167" t="s">
        <v>14</v>
      </c>
      <c r="C163" s="72"/>
      <c r="D163" s="71"/>
      <c r="E163" s="72"/>
      <c r="F163" s="72"/>
      <c r="G163" s="71"/>
      <c r="H163" s="72"/>
      <c r="I163" s="72"/>
      <c r="J163" s="72"/>
      <c r="K163" s="72"/>
      <c r="L163" s="72"/>
      <c r="M163" s="72"/>
      <c r="N163" s="72"/>
      <c r="O163" s="72"/>
      <c r="P163" s="72"/>
      <c r="Q163" s="72"/>
      <c r="R163" s="72"/>
      <c r="S163" s="72"/>
      <c r="T163" s="72"/>
      <c r="U163" s="72"/>
      <c r="V163" s="72"/>
      <c r="W163" s="72"/>
      <c r="X163" s="72"/>
      <c r="Y163" s="72"/>
      <c r="Z163" s="72"/>
      <c r="AA163" s="72"/>
      <c r="AB163" s="72"/>
      <c r="AC163" s="72"/>
      <c r="AD163" s="72"/>
      <c r="AE163" s="72"/>
      <c r="AF163" s="72"/>
      <c r="AG163" s="72"/>
      <c r="AH163" s="72"/>
      <c r="AI163" s="72"/>
      <c r="AJ163" s="72"/>
      <c r="AK163" s="72"/>
      <c r="AL163" s="72"/>
      <c r="AM163" s="72"/>
    </row>
    <row r="164" spans="2:40" ht="15.75" customHeight="1">
      <c r="B164" s="90" t="s">
        <v>115</v>
      </c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33"/>
      <c r="AJ164" s="33"/>
      <c r="AK164" s="33"/>
      <c r="AL164" s="33"/>
      <c r="AM164" s="33"/>
    </row>
    <row r="165" spans="2:40">
      <c r="B165" s="90" t="s">
        <v>116</v>
      </c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  <c r="AM165" s="32"/>
      <c r="AN165" s="33"/>
    </row>
    <row r="166" spans="2:40">
      <c r="B166" s="8"/>
      <c r="C166" s="8"/>
      <c r="D166" s="8"/>
      <c r="E166" s="8"/>
      <c r="F166" s="40"/>
      <c r="G166" s="40"/>
      <c r="H166" s="8"/>
      <c r="I166" s="40"/>
      <c r="J166" s="40"/>
      <c r="K166" s="8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  <c r="AJ166" s="40"/>
      <c r="AK166" s="40"/>
      <c r="AL166" s="40"/>
      <c r="AM166" s="40"/>
    </row>
    <row r="167" spans="2:40" ht="16.5" thickBot="1">
      <c r="B167" s="9"/>
      <c r="C167" s="9"/>
      <c r="D167" s="9"/>
      <c r="E167" s="9"/>
      <c r="F167" s="10"/>
      <c r="G167" s="10"/>
      <c r="H167" s="9"/>
      <c r="I167" s="10"/>
      <c r="J167" s="10"/>
      <c r="K167" s="9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</row>
    <row r="168" spans="2:40" s="79" customFormat="1" ht="16.5" thickBot="1">
      <c r="B168" s="300" t="s">
        <v>117</v>
      </c>
      <c r="C168" s="300"/>
      <c r="D168" s="91"/>
      <c r="E168" s="302" t="s">
        <v>200</v>
      </c>
      <c r="F168" s="302"/>
      <c r="G168" s="91"/>
      <c r="H168" s="302" t="s">
        <v>200</v>
      </c>
      <c r="I168" s="302"/>
      <c r="J168" s="91"/>
      <c r="K168" s="302" t="s">
        <v>200</v>
      </c>
      <c r="L168" s="302"/>
      <c r="M168" s="91"/>
      <c r="N168" s="91"/>
      <c r="O168" s="91"/>
      <c r="P168" s="91"/>
      <c r="Q168" s="91"/>
      <c r="R168" s="91"/>
      <c r="S168" s="91"/>
      <c r="T168" s="91"/>
      <c r="U168" s="91"/>
      <c r="V168" s="91"/>
      <c r="W168" s="91"/>
      <c r="X168" s="91"/>
      <c r="Y168" s="91"/>
      <c r="Z168" s="91"/>
      <c r="AA168" s="91"/>
      <c r="AB168" s="91"/>
      <c r="AC168" s="91"/>
      <c r="AD168" s="91"/>
      <c r="AE168" s="91"/>
      <c r="AF168" s="91"/>
      <c r="AG168" s="91"/>
      <c r="AH168" s="91"/>
      <c r="AI168" s="91"/>
      <c r="AJ168" s="91"/>
      <c r="AK168" s="91"/>
      <c r="AL168" s="91"/>
      <c r="AM168" s="91"/>
    </row>
    <row r="169" spans="2:40" ht="16.5" thickBot="1">
      <c r="B169" s="101"/>
      <c r="C169" s="101" t="s">
        <v>118</v>
      </c>
      <c r="D169" s="17"/>
      <c r="E169" s="101"/>
      <c r="F169" s="101" t="s">
        <v>18</v>
      </c>
      <c r="G169" s="11"/>
      <c r="H169" s="101"/>
      <c r="I169" s="101" t="s">
        <v>18</v>
      </c>
      <c r="J169" s="11"/>
      <c r="K169" s="101"/>
      <c r="L169" s="101" t="s">
        <v>18</v>
      </c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</row>
    <row r="170" spans="2:40" ht="16.5" thickBot="1">
      <c r="B170" s="98" t="s">
        <v>19</v>
      </c>
      <c r="C170" s="99" t="s">
        <v>16</v>
      </c>
      <c r="D170" s="28"/>
      <c r="E170" s="135"/>
      <c r="F170" s="136">
        <f>F34</f>
        <v>0</v>
      </c>
      <c r="G170" s="49"/>
      <c r="H170" s="135"/>
      <c r="I170" s="136">
        <f>I34</f>
        <v>0</v>
      </c>
      <c r="J170" s="49"/>
      <c r="K170" s="135"/>
      <c r="L170" s="136">
        <f>L34</f>
        <v>0</v>
      </c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  <c r="AH170" s="49"/>
      <c r="AI170" s="49"/>
      <c r="AJ170" s="49"/>
      <c r="AK170" s="49"/>
      <c r="AL170" s="49"/>
      <c r="AM170" s="49"/>
    </row>
    <row r="171" spans="2:40" ht="16.5" thickBot="1">
      <c r="B171" s="98" t="s">
        <v>21</v>
      </c>
      <c r="C171" s="99" t="s">
        <v>32</v>
      </c>
      <c r="D171" s="28"/>
      <c r="E171" s="135"/>
      <c r="F171" s="136">
        <f>F90</f>
        <v>0</v>
      </c>
      <c r="G171" s="49"/>
      <c r="H171" s="135"/>
      <c r="I171" s="136">
        <f>I90</f>
        <v>0</v>
      </c>
      <c r="J171" s="49"/>
      <c r="K171" s="135"/>
      <c r="L171" s="136">
        <f>L90</f>
        <v>0</v>
      </c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  <c r="AG171" s="49"/>
      <c r="AH171" s="49"/>
      <c r="AI171" s="49"/>
      <c r="AJ171" s="49"/>
      <c r="AK171" s="49"/>
      <c r="AL171" s="49"/>
      <c r="AM171" s="49"/>
    </row>
    <row r="172" spans="2:40" ht="16.5" thickBot="1">
      <c r="B172" s="98" t="s">
        <v>23</v>
      </c>
      <c r="C172" s="99" t="s">
        <v>70</v>
      </c>
      <c r="D172" s="28"/>
      <c r="E172" s="135"/>
      <c r="F172" s="136">
        <f>F102</f>
        <v>0</v>
      </c>
      <c r="G172" s="49"/>
      <c r="H172" s="135"/>
      <c r="I172" s="136">
        <f>I102</f>
        <v>0</v>
      </c>
      <c r="J172" s="49"/>
      <c r="K172" s="135"/>
      <c r="L172" s="136">
        <f>L102</f>
        <v>0</v>
      </c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  <c r="AI172" s="49"/>
      <c r="AJ172" s="49"/>
      <c r="AK172" s="49"/>
      <c r="AL172" s="49"/>
      <c r="AM172" s="49"/>
    </row>
    <row r="173" spans="2:40" ht="16.5" thickBot="1">
      <c r="B173" s="98" t="s">
        <v>25</v>
      </c>
      <c r="C173" s="99" t="s">
        <v>79</v>
      </c>
      <c r="D173" s="28"/>
      <c r="E173" s="135"/>
      <c r="F173" s="136">
        <f>F139</f>
        <v>0</v>
      </c>
      <c r="G173" s="49"/>
      <c r="H173" s="135"/>
      <c r="I173" s="136">
        <f>I139</f>
        <v>0</v>
      </c>
      <c r="J173" s="49"/>
      <c r="K173" s="135"/>
      <c r="L173" s="136">
        <f>L139</f>
        <v>0</v>
      </c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  <c r="AH173" s="49"/>
      <c r="AI173" s="49"/>
      <c r="AJ173" s="49"/>
      <c r="AK173" s="49"/>
      <c r="AL173" s="49"/>
      <c r="AM173" s="49"/>
    </row>
    <row r="174" spans="2:40" ht="16.5" thickBot="1">
      <c r="B174" s="98" t="s">
        <v>27</v>
      </c>
      <c r="C174" s="99" t="s">
        <v>99</v>
      </c>
      <c r="D174" s="28"/>
      <c r="E174" s="135"/>
      <c r="F174" s="136">
        <f>F147</f>
        <v>0</v>
      </c>
      <c r="G174" s="49"/>
      <c r="H174" s="135"/>
      <c r="I174" s="136">
        <f>I147</f>
        <v>0</v>
      </c>
      <c r="J174" s="49"/>
      <c r="K174" s="135"/>
      <c r="L174" s="136">
        <f>L147</f>
        <v>0</v>
      </c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  <c r="AH174" s="49"/>
      <c r="AI174" s="49"/>
      <c r="AJ174" s="49"/>
      <c r="AK174" s="49"/>
      <c r="AL174" s="49"/>
      <c r="AM174" s="49"/>
    </row>
    <row r="175" spans="2:40" ht="14.45" customHeight="1" thickBot="1">
      <c r="B175" s="306" t="s">
        <v>193</v>
      </c>
      <c r="C175" s="306"/>
      <c r="D175" s="29"/>
      <c r="E175" s="169"/>
      <c r="F175" s="170">
        <f>SUM(F170:F174)</f>
        <v>0</v>
      </c>
      <c r="G175" s="52"/>
      <c r="H175" s="169"/>
      <c r="I175" s="170">
        <f>SUM(I170:I174)</f>
        <v>0</v>
      </c>
      <c r="J175" s="52"/>
      <c r="K175" s="169"/>
      <c r="L175" s="170">
        <f>SUM(L170:L174)</f>
        <v>0</v>
      </c>
      <c r="M175" s="52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  <c r="AA175" s="52"/>
      <c r="AB175" s="52"/>
      <c r="AC175" s="52"/>
      <c r="AD175" s="52"/>
      <c r="AE175" s="52"/>
      <c r="AF175" s="52"/>
      <c r="AG175" s="52"/>
      <c r="AH175" s="52"/>
      <c r="AI175" s="52"/>
      <c r="AJ175" s="52"/>
      <c r="AK175" s="52"/>
      <c r="AL175" s="52"/>
      <c r="AM175" s="52"/>
    </row>
    <row r="176" spans="2:40" ht="16.5" thickBot="1">
      <c r="B176" s="98" t="s">
        <v>29</v>
      </c>
      <c r="C176" s="99" t="s">
        <v>119</v>
      </c>
      <c r="D176" s="28"/>
      <c r="E176" s="135"/>
      <c r="F176" s="136">
        <f>F162</f>
        <v>0</v>
      </c>
      <c r="G176" s="49"/>
      <c r="H176" s="135"/>
      <c r="I176" s="136">
        <f>I162</f>
        <v>0</v>
      </c>
      <c r="J176" s="49"/>
      <c r="K176" s="135"/>
      <c r="L176" s="136">
        <f>L162</f>
        <v>0</v>
      </c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  <c r="AG176" s="49"/>
      <c r="AH176" s="49"/>
      <c r="AI176" s="49"/>
      <c r="AJ176" s="49"/>
      <c r="AK176" s="49"/>
      <c r="AL176" s="49"/>
      <c r="AM176" s="49"/>
    </row>
    <row r="177" spans="2:39" s="79" customFormat="1" ht="14.45" customHeight="1" thickBot="1">
      <c r="B177" s="300" t="s">
        <v>177</v>
      </c>
      <c r="C177" s="300"/>
      <c r="D177" s="83"/>
      <c r="E177" s="137"/>
      <c r="F177" s="125">
        <f>F175+F176</f>
        <v>0</v>
      </c>
      <c r="G177" s="81"/>
      <c r="H177" s="137"/>
      <c r="I177" s="125">
        <f>I175+I176</f>
        <v>0</v>
      </c>
      <c r="J177" s="81"/>
      <c r="K177" s="137"/>
      <c r="L177" s="125">
        <f>L175+L176</f>
        <v>0</v>
      </c>
      <c r="M177" s="81"/>
      <c r="N177" s="81"/>
      <c r="O177" s="81"/>
      <c r="P177" s="81"/>
      <c r="Q177" s="81"/>
      <c r="R177" s="81"/>
      <c r="S177" s="81"/>
      <c r="T177" s="81"/>
      <c r="U177" s="81"/>
      <c r="V177" s="81"/>
      <c r="W177" s="81"/>
      <c r="X177" s="81"/>
      <c r="Y177" s="81"/>
      <c r="Z177" s="81"/>
      <c r="AA177" s="81"/>
      <c r="AB177" s="81"/>
      <c r="AC177" s="81"/>
      <c r="AD177" s="81"/>
      <c r="AE177" s="81"/>
      <c r="AF177" s="81"/>
      <c r="AG177" s="81"/>
      <c r="AH177" s="81"/>
      <c r="AI177" s="81"/>
      <c r="AJ177" s="81"/>
      <c r="AK177" s="81"/>
      <c r="AL177" s="81"/>
      <c r="AM177" s="81"/>
    </row>
    <row r="178" spans="2:39" ht="16.5" thickBot="1">
      <c r="B178" s="300" t="s">
        <v>178</v>
      </c>
      <c r="C178" s="300"/>
      <c r="E178" s="160"/>
      <c r="F178" s="159">
        <f>'1-Dados Básicos'!$C$25</f>
        <v>6</v>
      </c>
      <c r="H178" s="160"/>
      <c r="I178" s="159">
        <f>'1-Dados Básicos'!C27</f>
        <v>1</v>
      </c>
      <c r="K178" s="160"/>
      <c r="L178" s="159">
        <f>'1-Dados Básicos'!C32</f>
        <v>5</v>
      </c>
    </row>
    <row r="179" spans="2:39" ht="16.5" thickBot="1">
      <c r="B179" s="300" t="s">
        <v>192</v>
      </c>
      <c r="C179" s="300"/>
      <c r="E179" s="160"/>
      <c r="F179" s="175">
        <f>F177*F178</f>
        <v>0</v>
      </c>
      <c r="H179" s="160"/>
      <c r="I179" s="175">
        <f>I177*I178</f>
        <v>0</v>
      </c>
      <c r="K179" s="160"/>
      <c r="L179" s="175">
        <f>L177*L178</f>
        <v>0</v>
      </c>
    </row>
    <row r="180" spans="2:39" ht="30.95" customHeight="1" thickBot="1"/>
    <row r="181" spans="2:39" s="79" customFormat="1" ht="16.5" thickBot="1">
      <c r="B181" s="300" t="s">
        <v>172</v>
      </c>
      <c r="C181" s="300"/>
      <c r="D181" s="91"/>
      <c r="E181" s="302" t="s">
        <v>172</v>
      </c>
      <c r="F181" s="302"/>
      <c r="G181" s="91"/>
      <c r="H181" s="302" t="s">
        <v>172</v>
      </c>
      <c r="I181" s="302"/>
      <c r="J181" s="91"/>
      <c r="K181" s="302" t="s">
        <v>172</v>
      </c>
      <c r="L181" s="302"/>
      <c r="M181" s="91"/>
      <c r="N181" s="91"/>
      <c r="O181" s="91"/>
      <c r="P181" s="91"/>
      <c r="Q181" s="91"/>
      <c r="R181" s="91"/>
      <c r="S181" s="91"/>
      <c r="T181" s="91"/>
      <c r="U181" s="91"/>
      <c r="V181" s="91"/>
      <c r="W181" s="91"/>
      <c r="X181" s="91"/>
      <c r="Y181" s="91"/>
      <c r="Z181" s="91"/>
      <c r="AA181" s="91"/>
      <c r="AB181" s="91"/>
      <c r="AC181" s="91"/>
      <c r="AD181" s="91"/>
      <c r="AE181" s="91"/>
      <c r="AF181" s="91"/>
      <c r="AG181" s="91"/>
      <c r="AH181" s="91"/>
      <c r="AI181" s="91"/>
      <c r="AJ181" s="91"/>
      <c r="AK181" s="91"/>
      <c r="AL181" s="91"/>
      <c r="AM181" s="91"/>
    </row>
    <row r="182" spans="2:39" ht="16.5" thickBot="1">
      <c r="B182" s="159" t="s">
        <v>19</v>
      </c>
      <c r="C182" s="160" t="s">
        <v>173</v>
      </c>
      <c r="E182" s="174">
        <v>8.3299999999999999E-2</v>
      </c>
      <c r="F182" s="136">
        <f>F$34*E182</f>
        <v>0</v>
      </c>
      <c r="H182" s="174">
        <v>8.3299999999999999E-2</v>
      </c>
      <c r="I182" s="136">
        <f>I$34*H182</f>
        <v>0</v>
      </c>
      <c r="K182" s="174">
        <v>8.3299999999999999E-2</v>
      </c>
      <c r="L182" s="136">
        <f>L$34*K182</f>
        <v>0</v>
      </c>
    </row>
    <row r="183" spans="2:39" ht="16.5" thickBot="1">
      <c r="B183" s="159" t="s">
        <v>21</v>
      </c>
      <c r="C183" s="160" t="s">
        <v>174</v>
      </c>
      <c r="E183" s="174">
        <v>0.121</v>
      </c>
      <c r="F183" s="136">
        <f t="shared" ref="F183:F185" si="11">F$34*E183</f>
        <v>0</v>
      </c>
      <c r="H183" s="174">
        <v>0.121</v>
      </c>
      <c r="I183" s="136">
        <f t="shared" ref="I183:I185" si="12">I$34*H183</f>
        <v>0</v>
      </c>
      <c r="K183" s="174">
        <v>0.121</v>
      </c>
      <c r="L183" s="136">
        <f t="shared" ref="L183:L185" si="13">L$34*K183</f>
        <v>0</v>
      </c>
    </row>
    <row r="184" spans="2:39" ht="16.5" thickBot="1">
      <c r="B184" s="159" t="s">
        <v>23</v>
      </c>
      <c r="C184" s="160" t="s">
        <v>175</v>
      </c>
      <c r="E184" s="174">
        <v>0.04</v>
      </c>
      <c r="F184" s="136">
        <f t="shared" si="11"/>
        <v>0</v>
      </c>
      <c r="H184" s="174">
        <v>0.04</v>
      </c>
      <c r="I184" s="136">
        <f t="shared" si="12"/>
        <v>0</v>
      </c>
      <c r="K184" s="174">
        <v>0.04</v>
      </c>
      <c r="L184" s="136">
        <f t="shared" si="13"/>
        <v>0</v>
      </c>
    </row>
    <row r="185" spans="2:39" ht="16.5" thickBot="1">
      <c r="B185" s="159" t="s">
        <v>25</v>
      </c>
      <c r="C185" s="160" t="s">
        <v>176</v>
      </c>
      <c r="E185" s="174">
        <f>IF(E54&lt;=1%,7.39%,IF(E54&gt;=3%,7.82%,7.6%))</f>
        <v>7.8200000000000006E-2</v>
      </c>
      <c r="F185" s="136">
        <f t="shared" si="11"/>
        <v>0</v>
      </c>
      <c r="H185" s="174">
        <f>IF(H54&lt;=1%,7.39%,IF(H54&gt;=3%,7.82%,7.6%))</f>
        <v>7.8200000000000006E-2</v>
      </c>
      <c r="I185" s="136">
        <f t="shared" si="12"/>
        <v>0</v>
      </c>
      <c r="K185" s="174">
        <f>IF(K54&lt;=1%,7.39%,IF(K54&gt;=3%,7.82%,7.6%))</f>
        <v>7.8200000000000006E-2</v>
      </c>
      <c r="L185" s="136">
        <f t="shared" si="13"/>
        <v>0</v>
      </c>
    </row>
    <row r="186" spans="2:39" s="79" customFormat="1" ht="16.5" thickBot="1">
      <c r="B186" s="300" t="s">
        <v>180</v>
      </c>
      <c r="C186" s="300"/>
      <c r="D186" s="91"/>
      <c r="E186" s="158"/>
      <c r="F186" s="125">
        <f>SUM(F182:F185)</f>
        <v>0</v>
      </c>
      <c r="G186" s="91"/>
      <c r="H186" s="158"/>
      <c r="I186" s="125">
        <f>SUM(I182:I185)</f>
        <v>0</v>
      </c>
      <c r="J186" s="91"/>
      <c r="K186" s="158"/>
      <c r="L186" s="125">
        <f>SUM(L182:L185)</f>
        <v>0</v>
      </c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  <c r="Z186" s="91"/>
      <c r="AA186" s="91"/>
      <c r="AB186" s="91"/>
      <c r="AC186" s="91"/>
      <c r="AD186" s="91"/>
      <c r="AE186" s="91"/>
      <c r="AF186" s="91"/>
      <c r="AG186" s="91"/>
      <c r="AH186" s="91"/>
      <c r="AI186" s="91"/>
      <c r="AJ186" s="91"/>
      <c r="AK186" s="91"/>
      <c r="AL186" s="91"/>
      <c r="AM186" s="91"/>
    </row>
    <row r="187" spans="2:39" s="79" customFormat="1" ht="16.5" thickBot="1">
      <c r="B187" s="300" t="s">
        <v>179</v>
      </c>
      <c r="C187" s="300"/>
      <c r="D187" s="91"/>
      <c r="E187" s="158"/>
      <c r="F187" s="125">
        <f>F178*F186</f>
        <v>0</v>
      </c>
      <c r="G187" s="91"/>
      <c r="H187" s="158"/>
      <c r="I187" s="125">
        <f>I178*I186</f>
        <v>0</v>
      </c>
      <c r="J187" s="91"/>
      <c r="K187" s="158"/>
      <c r="L187" s="125">
        <f>L178*L186</f>
        <v>0</v>
      </c>
      <c r="M187" s="91"/>
      <c r="N187" s="91"/>
      <c r="O187" s="91"/>
      <c r="P187" s="91"/>
      <c r="Q187" s="91"/>
      <c r="R187" s="91"/>
      <c r="S187" s="91"/>
      <c r="T187" s="91"/>
      <c r="U187" s="91"/>
      <c r="V187" s="91"/>
      <c r="W187" s="91"/>
      <c r="X187" s="91"/>
      <c r="Y187" s="91"/>
      <c r="Z187" s="91"/>
      <c r="AA187" s="91"/>
      <c r="AB187" s="91"/>
      <c r="AC187" s="91"/>
      <c r="AD187" s="91"/>
      <c r="AE187" s="91"/>
      <c r="AF187" s="91"/>
      <c r="AG187" s="91"/>
      <c r="AH187" s="91"/>
      <c r="AI187" s="91"/>
      <c r="AJ187" s="91"/>
      <c r="AK187" s="91"/>
      <c r="AL187" s="91"/>
      <c r="AM187" s="91"/>
    </row>
  </sheetData>
  <mergeCells count="103">
    <mergeCell ref="K135:L135"/>
    <mergeCell ref="K141:L141"/>
    <mergeCell ref="K149:L149"/>
    <mergeCell ref="K168:L168"/>
    <mergeCell ref="K181:L181"/>
    <mergeCell ref="K85:L85"/>
    <mergeCell ref="K92:L92"/>
    <mergeCell ref="K108:L108"/>
    <mergeCell ref="K111:L111"/>
    <mergeCell ref="K129:L129"/>
    <mergeCell ref="H149:I149"/>
    <mergeCell ref="H168:I168"/>
    <mergeCell ref="H181:I181"/>
    <mergeCell ref="K12:L12"/>
    <mergeCell ref="K13:L13"/>
    <mergeCell ref="K14:L14"/>
    <mergeCell ref="K15:L15"/>
    <mergeCell ref="K16:L16"/>
    <mergeCell ref="K17:L17"/>
    <mergeCell ref="K18:L18"/>
    <mergeCell ref="K19:L19"/>
    <mergeCell ref="K25:L25"/>
    <mergeCell ref="K38:L38"/>
    <mergeCell ref="K43:L43"/>
    <mergeCell ref="K49:L49"/>
    <mergeCell ref="K72:L72"/>
    <mergeCell ref="H108:I108"/>
    <mergeCell ref="H111:I111"/>
    <mergeCell ref="H129:I129"/>
    <mergeCell ref="H135:I135"/>
    <mergeCell ref="H141:I141"/>
    <mergeCell ref="H43:I43"/>
    <mergeCell ref="H49:I49"/>
    <mergeCell ref="H72:I72"/>
    <mergeCell ref="H85:I85"/>
    <mergeCell ref="H92:I92"/>
    <mergeCell ref="H17:I17"/>
    <mergeCell ref="H18:I18"/>
    <mergeCell ref="H19:I19"/>
    <mergeCell ref="H25:I25"/>
    <mergeCell ref="H38:I38"/>
    <mergeCell ref="H12:I12"/>
    <mergeCell ref="H13:I13"/>
    <mergeCell ref="H14:I14"/>
    <mergeCell ref="H15:I15"/>
    <mergeCell ref="H16:I16"/>
    <mergeCell ref="E49:F49"/>
    <mergeCell ref="E72:F72"/>
    <mergeCell ref="E85:F85"/>
    <mergeCell ref="E92:F92"/>
    <mergeCell ref="E108:F108"/>
    <mergeCell ref="E141:F141"/>
    <mergeCell ref="E149:F149"/>
    <mergeCell ref="E181:F181"/>
    <mergeCell ref="E111:F111"/>
    <mergeCell ref="E129:F129"/>
    <mergeCell ref="E135:F135"/>
    <mergeCell ref="E168:F168"/>
    <mergeCell ref="B187:C187"/>
    <mergeCell ref="B2:C2"/>
    <mergeCell ref="B3:C3"/>
    <mergeCell ref="B11:C11"/>
    <mergeCell ref="B25:C25"/>
    <mergeCell ref="B34:C34"/>
    <mergeCell ref="B38:C38"/>
    <mergeCell ref="B43:C43"/>
    <mergeCell ref="B49:C49"/>
    <mergeCell ref="B72:C72"/>
    <mergeCell ref="B80:C80"/>
    <mergeCell ref="B85:C85"/>
    <mergeCell ref="B92:C92"/>
    <mergeCell ref="B179:C179"/>
    <mergeCell ref="B186:C186"/>
    <mergeCell ref="B149:C149"/>
    <mergeCell ref="B168:C168"/>
    <mergeCell ref="B178:C178"/>
    <mergeCell ref="B181:C181"/>
    <mergeCell ref="B177:C177"/>
    <mergeCell ref="B175:C175"/>
    <mergeCell ref="E12:F12"/>
    <mergeCell ref="E14:F14"/>
    <mergeCell ref="E13:F13"/>
    <mergeCell ref="E15:F15"/>
    <mergeCell ref="E16:F16"/>
    <mergeCell ref="E17:F17"/>
    <mergeCell ref="E18:F18"/>
    <mergeCell ref="E19:F19"/>
    <mergeCell ref="B162:C162"/>
    <mergeCell ref="B133:C133"/>
    <mergeCell ref="B111:C111"/>
    <mergeCell ref="B121:C121"/>
    <mergeCell ref="B139:C139"/>
    <mergeCell ref="B147:C147"/>
    <mergeCell ref="B129:C129"/>
    <mergeCell ref="B141:C141"/>
    <mergeCell ref="B47:C47"/>
    <mergeCell ref="B60:C60"/>
    <mergeCell ref="B90:C90"/>
    <mergeCell ref="B102:C102"/>
    <mergeCell ref="B108:C108"/>
    <mergeCell ref="E25:F25"/>
    <mergeCell ref="E38:F38"/>
    <mergeCell ref="E43:F43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75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9D3B5-7984-4CA4-8A3E-872F6635280F}">
  <sheetPr>
    <tabColor theme="3"/>
  </sheetPr>
  <dimension ref="B1:BD187"/>
  <sheetViews>
    <sheetView zoomScaleNormal="100" workbookViewId="0">
      <pane xSplit="3" ySplit="23" topLeftCell="D24" activePane="bottomRight" state="frozen"/>
      <selection pane="topRight" activeCell="C1" sqref="C1"/>
      <selection pane="bottomLeft" activeCell="A23" sqref="A23"/>
      <selection pane="bottomRight" activeCell="I30" sqref="I30"/>
    </sheetView>
  </sheetViews>
  <sheetFormatPr defaultColWidth="8.7109375" defaultRowHeight="15.75"/>
  <cols>
    <col min="1" max="1" width="3.85546875" style="1" customWidth="1"/>
    <col min="2" max="2" width="9.140625" style="1" bestFit="1" customWidth="1"/>
    <col min="3" max="3" width="80" style="1" customWidth="1"/>
    <col min="4" max="4" width="5.7109375" style="1" customWidth="1"/>
    <col min="5" max="5" width="10.7109375" style="1" customWidth="1"/>
    <col min="6" max="6" width="14.85546875" style="41" customWidth="1"/>
    <col min="7" max="7" width="5.7109375" style="41" customWidth="1"/>
    <col min="8" max="8" width="10.7109375" style="1" customWidth="1"/>
    <col min="9" max="9" width="14.85546875" style="41" customWidth="1"/>
    <col min="10" max="10" width="5.7109375" style="41" customWidth="1"/>
    <col min="11" max="11" width="10.7109375" style="1" customWidth="1"/>
    <col min="12" max="12" width="14.85546875" style="41" customWidth="1"/>
    <col min="13" max="13" width="5.7109375" style="41" customWidth="1"/>
    <col min="14" max="14" width="10.7109375" style="1" customWidth="1"/>
    <col min="15" max="15" width="14.85546875" style="41" customWidth="1"/>
    <col min="16" max="16" width="5.7109375" style="41" customWidth="1"/>
    <col min="17" max="17" width="10.7109375" style="1" customWidth="1"/>
    <col min="18" max="18" width="14.85546875" style="41" customWidth="1"/>
    <col min="19" max="19" width="5.7109375" style="41" customWidth="1"/>
    <col min="20" max="20" width="10.7109375" style="1" customWidth="1"/>
    <col min="21" max="21" width="20.7109375" style="41" customWidth="1"/>
    <col min="22" max="22" width="5.7109375" style="41" customWidth="1"/>
    <col min="23" max="23" width="10.7109375" style="1" customWidth="1"/>
    <col min="24" max="24" width="20.7109375" style="41" customWidth="1"/>
    <col min="25" max="25" width="5.7109375" style="41" customWidth="1"/>
    <col min="26" max="26" width="10.7109375" style="1" customWidth="1"/>
    <col min="27" max="27" width="14.85546875" style="41" customWidth="1"/>
    <col min="28" max="55" width="5.7109375" style="41" customWidth="1"/>
    <col min="56" max="56" width="8.7109375" style="1"/>
    <col min="57" max="57" width="5.7109375" style="1" customWidth="1"/>
    <col min="58" max="58" width="8.7109375" style="1"/>
    <col min="59" max="59" width="5.7109375" style="1" customWidth="1"/>
    <col min="60" max="16384" width="8.7109375" style="1"/>
  </cols>
  <sheetData>
    <row r="1" spans="2:55" ht="13.5" customHeight="1"/>
    <row r="2" spans="2:55" s="79" customFormat="1">
      <c r="B2" s="304" t="s">
        <v>0</v>
      </c>
      <c r="C2" s="304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</row>
    <row r="3" spans="2:55" s="79" customFormat="1">
      <c r="B3" s="304" t="s">
        <v>1</v>
      </c>
      <c r="C3" s="304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</row>
    <row r="4" spans="2:5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</row>
    <row r="5" spans="2:55">
      <c r="B5" s="237" t="str">
        <f>'1-Dados Básicos'!$B$2</f>
        <v>Pregão Eletrônico nº XX/2024-DPF/FIG/PR (UG 200366)</v>
      </c>
      <c r="C5" s="237" t="str">
        <f>'1-Dados Básicos'!$B$2</f>
        <v>Pregão Eletrônico nº XX/2024-DPF/FIG/PR (UG 200366)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</row>
    <row r="6" spans="2:55">
      <c r="B6" s="237" t="str">
        <f>'1-Dados Básicos'!$B$3</f>
        <v>Processo Administrativo nº 08389.007062/2024-22</v>
      </c>
      <c r="C6" s="237" t="str">
        <f>'1-Dados Básicos'!$B$3</f>
        <v>Processo Administrativo nº 08389.007062/2024-22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</row>
    <row r="7" spans="2:55" hidden="1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</row>
    <row r="8" spans="2:55" hidden="1">
      <c r="B8" s="23" t="s">
        <v>2</v>
      </c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</row>
    <row r="9" spans="2:55" hidden="1">
      <c r="B9" s="76" t="s">
        <v>3</v>
      </c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</row>
    <row r="10" spans="2:55" ht="16.5" thickBot="1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2:55" s="79" customFormat="1" ht="16.5" thickBot="1">
      <c r="B11" s="300" t="s">
        <v>4</v>
      </c>
      <c r="C11" s="300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</row>
    <row r="12" spans="2:55" ht="16.5" thickBot="1">
      <c r="B12" s="98">
        <v>1</v>
      </c>
      <c r="C12" s="99" t="s">
        <v>5</v>
      </c>
      <c r="D12" s="5"/>
      <c r="E12" s="292" t="s">
        <v>120</v>
      </c>
      <c r="F12" s="292"/>
      <c r="G12" s="2"/>
      <c r="H12" s="292" t="s">
        <v>120</v>
      </c>
      <c r="I12" s="292"/>
      <c r="J12" s="2"/>
      <c r="K12" s="292" t="s">
        <v>120</v>
      </c>
      <c r="L12" s="292"/>
      <c r="M12" s="2"/>
      <c r="N12" s="292" t="s">
        <v>120</v>
      </c>
      <c r="O12" s="292"/>
      <c r="P12" s="2"/>
      <c r="Q12" s="292" t="s">
        <v>120</v>
      </c>
      <c r="R12" s="292"/>
      <c r="S12" s="2"/>
      <c r="T12" s="292" t="s">
        <v>120</v>
      </c>
      <c r="U12" s="292"/>
      <c r="V12" s="2"/>
      <c r="W12" s="292" t="s">
        <v>120</v>
      </c>
      <c r="X12" s="292"/>
      <c r="Y12" s="2"/>
      <c r="Z12" s="292" t="s">
        <v>120</v>
      </c>
      <c r="AA12" s="29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</row>
    <row r="13" spans="2:55" ht="16.5" thickBot="1">
      <c r="B13" s="98">
        <v>2</v>
      </c>
      <c r="C13" s="99" t="s">
        <v>6</v>
      </c>
      <c r="D13" s="5"/>
      <c r="E13" s="294">
        <f>'1-Dados Básicos'!$C$21</f>
        <v>0</v>
      </c>
      <c r="F13" s="294"/>
      <c r="G13" s="42"/>
      <c r="H13" s="294">
        <f>'1-Dados Básicos'!$C$21</f>
        <v>0</v>
      </c>
      <c r="I13" s="294"/>
      <c r="J13" s="42"/>
      <c r="K13" s="294">
        <f>'1-Dados Básicos'!$D$21</f>
        <v>0</v>
      </c>
      <c r="L13" s="294"/>
      <c r="M13" s="42"/>
      <c r="N13" s="294">
        <f>'1-Dados Básicos'!$E$21</f>
        <v>0</v>
      </c>
      <c r="O13" s="294"/>
      <c r="P13" s="42"/>
      <c r="Q13" s="294">
        <f>'1-Dados Básicos'!$E$21</f>
        <v>0</v>
      </c>
      <c r="R13" s="294"/>
      <c r="S13" s="42"/>
      <c r="T13" s="294">
        <f>'1-Dados Básicos'!$E$21</f>
        <v>0</v>
      </c>
      <c r="U13" s="294"/>
      <c r="V13" s="42"/>
      <c r="W13" s="294">
        <f>'1-Dados Básicos'!$E$21</f>
        <v>0</v>
      </c>
      <c r="X13" s="294"/>
      <c r="Y13" s="42"/>
      <c r="Z13" s="294">
        <f>'1-Dados Básicos'!F21</f>
        <v>0</v>
      </c>
      <c r="AA13" s="294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</row>
    <row r="14" spans="2:55" ht="16.5" thickBot="1">
      <c r="B14" s="98">
        <v>3</v>
      </c>
      <c r="C14" s="100" t="s">
        <v>7</v>
      </c>
      <c r="D14" s="6"/>
      <c r="E14" s="293">
        <f>'1-Dados Básicos'!$C$10</f>
        <v>0</v>
      </c>
      <c r="F14" s="293"/>
      <c r="G14" s="43"/>
      <c r="H14" s="293">
        <f>'1-Dados Básicos'!$C$10</f>
        <v>0</v>
      </c>
      <c r="I14" s="293"/>
      <c r="J14" s="43"/>
      <c r="K14" s="293">
        <f>'1-Dados Básicos'!$D$10</f>
        <v>0</v>
      </c>
      <c r="L14" s="293"/>
      <c r="M14" s="43"/>
      <c r="N14" s="293">
        <f>'1-Dados Básicos'!$E$10</f>
        <v>0</v>
      </c>
      <c r="O14" s="293"/>
      <c r="P14" s="43"/>
      <c r="Q14" s="293">
        <f>'1-Dados Básicos'!$E$10</f>
        <v>0</v>
      </c>
      <c r="R14" s="293"/>
      <c r="S14" s="43"/>
      <c r="T14" s="293">
        <f>'1-Dados Básicos'!$E$10</f>
        <v>0</v>
      </c>
      <c r="U14" s="293"/>
      <c r="V14" s="43"/>
      <c r="W14" s="293">
        <f>'1-Dados Básicos'!$E$10</f>
        <v>0</v>
      </c>
      <c r="X14" s="293"/>
      <c r="Y14" s="43"/>
      <c r="Z14" s="293">
        <f>'1-Dados Básicos'!F10</f>
        <v>0</v>
      </c>
      <c r="AA14" s="29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</row>
    <row r="15" spans="2:55" ht="30.95" customHeight="1" thickBot="1">
      <c r="B15" s="98">
        <v>4</v>
      </c>
      <c r="C15" s="99" t="s">
        <v>8</v>
      </c>
      <c r="D15" s="5"/>
      <c r="E15" s="295" t="s">
        <v>310</v>
      </c>
      <c r="F15" s="295"/>
      <c r="G15" s="44"/>
      <c r="H15" s="295" t="s">
        <v>313</v>
      </c>
      <c r="I15" s="295"/>
      <c r="J15" s="44"/>
      <c r="K15" s="295" t="s">
        <v>217</v>
      </c>
      <c r="L15" s="295"/>
      <c r="M15" s="44"/>
      <c r="N15" s="295" t="s">
        <v>213</v>
      </c>
      <c r="O15" s="295"/>
      <c r="P15" s="44"/>
      <c r="Q15" s="295" t="s">
        <v>214</v>
      </c>
      <c r="R15" s="295"/>
      <c r="S15" s="44"/>
      <c r="T15" s="295" t="s">
        <v>215</v>
      </c>
      <c r="U15" s="295"/>
      <c r="V15" s="44"/>
      <c r="W15" s="295" t="s">
        <v>216</v>
      </c>
      <c r="X15" s="295"/>
      <c r="Y15" s="44"/>
      <c r="Z15" s="295" t="s">
        <v>218</v>
      </c>
      <c r="AA15" s="295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</row>
    <row r="16" spans="2:55" ht="16.5" thickBot="1">
      <c r="B16" s="98">
        <v>5</v>
      </c>
      <c r="C16" s="99" t="s">
        <v>9</v>
      </c>
      <c r="D16" s="5"/>
      <c r="E16" s="297">
        <f>'1-Dados Básicos'!$C$9</f>
        <v>0</v>
      </c>
      <c r="F16" s="297"/>
      <c r="G16" s="45"/>
      <c r="H16" s="297">
        <f>'1-Dados Básicos'!$C$9</f>
        <v>0</v>
      </c>
      <c r="I16" s="297"/>
      <c r="J16" s="45"/>
      <c r="K16" s="297">
        <f>'1-Dados Básicos'!$D$9</f>
        <v>0</v>
      </c>
      <c r="L16" s="297"/>
      <c r="M16" s="45"/>
      <c r="N16" s="297">
        <f>'1-Dados Básicos'!$E$9</f>
        <v>0</v>
      </c>
      <c r="O16" s="297"/>
      <c r="P16" s="45"/>
      <c r="Q16" s="297">
        <f>'1-Dados Básicos'!$E$9</f>
        <v>0</v>
      </c>
      <c r="R16" s="297"/>
      <c r="S16" s="45"/>
      <c r="T16" s="297">
        <f>'1-Dados Básicos'!$E$9</f>
        <v>0</v>
      </c>
      <c r="U16" s="297"/>
      <c r="V16" s="45"/>
      <c r="W16" s="297">
        <f>'1-Dados Básicos'!$E$9</f>
        <v>0</v>
      </c>
      <c r="X16" s="297"/>
      <c r="Y16" s="45"/>
      <c r="Z16" s="297">
        <f>'1-Dados Básicos'!F9</f>
        <v>0</v>
      </c>
      <c r="AA16" s="297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</row>
    <row r="17" spans="2:55" ht="16.5" thickBot="1">
      <c r="B17" s="98">
        <v>6</v>
      </c>
      <c r="C17" s="99" t="s">
        <v>10</v>
      </c>
      <c r="D17" s="5"/>
      <c r="E17" s="297">
        <f>'1-Dados Básicos'!$C$7</f>
        <v>0</v>
      </c>
      <c r="F17" s="297"/>
      <c r="G17" s="45"/>
      <c r="H17" s="297">
        <f>'1-Dados Básicos'!$C$7</f>
        <v>0</v>
      </c>
      <c r="I17" s="297"/>
      <c r="J17" s="45"/>
      <c r="K17" s="297">
        <f>'1-Dados Básicos'!$D$7</f>
        <v>0</v>
      </c>
      <c r="L17" s="297"/>
      <c r="M17" s="45"/>
      <c r="N17" s="297">
        <f>'1-Dados Básicos'!$E$7</f>
        <v>0</v>
      </c>
      <c r="O17" s="297"/>
      <c r="P17" s="45"/>
      <c r="Q17" s="297">
        <f>'1-Dados Básicos'!$E$7</f>
        <v>0</v>
      </c>
      <c r="R17" s="297"/>
      <c r="S17" s="45"/>
      <c r="T17" s="297">
        <f>'1-Dados Básicos'!$E$7</f>
        <v>0</v>
      </c>
      <c r="U17" s="297"/>
      <c r="V17" s="45"/>
      <c r="W17" s="297">
        <f>'1-Dados Básicos'!$E$7</f>
        <v>0</v>
      </c>
      <c r="X17" s="297"/>
      <c r="Y17" s="45"/>
      <c r="Z17" s="297">
        <f>'1-Dados Básicos'!F7</f>
        <v>0</v>
      </c>
      <c r="AA17" s="297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</row>
    <row r="18" spans="2:55" ht="16.5" thickBot="1">
      <c r="B18" s="98">
        <v>7</v>
      </c>
      <c r="C18" s="99" t="s">
        <v>11</v>
      </c>
      <c r="D18" s="5"/>
      <c r="E18" s="298"/>
      <c r="F18" s="298"/>
      <c r="G18" s="46"/>
      <c r="H18" s="298"/>
      <c r="I18" s="298"/>
      <c r="J18" s="46"/>
      <c r="K18" s="298"/>
      <c r="L18" s="298"/>
      <c r="M18" s="46"/>
      <c r="N18" s="298"/>
      <c r="O18" s="298"/>
      <c r="P18" s="46"/>
      <c r="Q18" s="298"/>
      <c r="R18" s="298"/>
      <c r="S18" s="46"/>
      <c r="T18" s="298"/>
      <c r="U18" s="298"/>
      <c r="V18" s="46"/>
      <c r="W18" s="298"/>
      <c r="X18" s="298"/>
      <c r="Y18" s="46"/>
      <c r="Z18" s="298"/>
      <c r="AA18" s="298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</row>
    <row r="19" spans="2:55" ht="16.5" thickBot="1">
      <c r="B19" s="98">
        <v>8</v>
      </c>
      <c r="C19" s="99" t="s">
        <v>12</v>
      </c>
      <c r="D19" s="5"/>
      <c r="E19" s="307" t="s">
        <v>210</v>
      </c>
      <c r="F19" s="307"/>
      <c r="G19" s="53"/>
      <c r="H19" s="307" t="s">
        <v>210</v>
      </c>
      <c r="I19" s="307"/>
      <c r="J19" s="53"/>
      <c r="K19" s="307" t="s">
        <v>210</v>
      </c>
      <c r="L19" s="307"/>
      <c r="M19" s="53"/>
      <c r="N19" s="307" t="s">
        <v>210</v>
      </c>
      <c r="O19" s="307"/>
      <c r="P19" s="53"/>
      <c r="Q19" s="307" t="s">
        <v>210</v>
      </c>
      <c r="R19" s="307"/>
      <c r="S19" s="53"/>
      <c r="T19" s="307" t="s">
        <v>210</v>
      </c>
      <c r="U19" s="307"/>
      <c r="V19" s="53"/>
      <c r="W19" s="307" t="s">
        <v>210</v>
      </c>
      <c r="X19" s="307"/>
      <c r="Y19" s="53"/>
      <c r="Z19" s="307" t="s">
        <v>210</v>
      </c>
      <c r="AA19" s="307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</row>
    <row r="20" spans="2:55" hidden="1">
      <c r="B20" s="86" t="s">
        <v>14</v>
      </c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</row>
    <row r="21" spans="2:55" hidden="1">
      <c r="B21" s="87" t="s">
        <v>15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</row>
    <row r="22" spans="2:55" hidden="1">
      <c r="B22" s="87" t="s">
        <v>181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</row>
    <row r="23" spans="2:55" hidden="1">
      <c r="B23" s="88" t="s">
        <v>184</v>
      </c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</row>
    <row r="24" spans="2:55" ht="30.95" customHeight="1" thickBot="1">
      <c r="B24" s="9"/>
      <c r="C24" s="9"/>
      <c r="D24" s="9"/>
      <c r="E24" s="9"/>
      <c r="F24" s="10"/>
      <c r="G24" s="10"/>
      <c r="H24" s="9"/>
      <c r="I24" s="10"/>
      <c r="J24" s="10"/>
      <c r="K24" s="9"/>
      <c r="L24" s="10"/>
      <c r="M24" s="10"/>
      <c r="N24" s="9"/>
      <c r="O24" s="10"/>
      <c r="P24" s="10"/>
      <c r="Q24" s="9"/>
      <c r="R24" s="10"/>
      <c r="S24" s="10"/>
      <c r="T24" s="9"/>
      <c r="U24" s="10"/>
      <c r="V24" s="10"/>
      <c r="W24" s="9"/>
      <c r="X24" s="10"/>
      <c r="Y24" s="10"/>
      <c r="Z24" s="9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</row>
    <row r="25" spans="2:55" s="79" customFormat="1" ht="16.5" thickBot="1">
      <c r="B25" s="300" t="s">
        <v>16</v>
      </c>
      <c r="C25" s="300"/>
      <c r="D25" s="91"/>
      <c r="E25" s="302" t="s">
        <v>195</v>
      </c>
      <c r="F25" s="302"/>
      <c r="G25" s="91"/>
      <c r="H25" s="302" t="s">
        <v>195</v>
      </c>
      <c r="I25" s="302"/>
      <c r="J25" s="91"/>
      <c r="K25" s="302" t="s">
        <v>195</v>
      </c>
      <c r="L25" s="302"/>
      <c r="M25" s="91"/>
      <c r="N25" s="302" t="s">
        <v>195</v>
      </c>
      <c r="O25" s="302"/>
      <c r="P25" s="91"/>
      <c r="Q25" s="302" t="s">
        <v>195</v>
      </c>
      <c r="R25" s="302"/>
      <c r="S25" s="91"/>
      <c r="T25" s="302" t="s">
        <v>195</v>
      </c>
      <c r="U25" s="302"/>
      <c r="V25" s="91"/>
      <c r="W25" s="302" t="s">
        <v>195</v>
      </c>
      <c r="X25" s="302"/>
      <c r="Y25" s="91"/>
      <c r="Z25" s="302" t="s">
        <v>195</v>
      </c>
      <c r="AA25" s="302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</row>
    <row r="26" spans="2:55" ht="16.5" thickBot="1">
      <c r="B26" s="101">
        <v>1</v>
      </c>
      <c r="C26" s="102" t="s">
        <v>17</v>
      </c>
      <c r="D26" s="11"/>
      <c r="E26" s="107"/>
      <c r="F26" s="107" t="s">
        <v>18</v>
      </c>
      <c r="G26" s="4"/>
      <c r="H26" s="107"/>
      <c r="I26" s="107" t="s">
        <v>18</v>
      </c>
      <c r="J26" s="4"/>
      <c r="K26" s="107"/>
      <c r="L26" s="107" t="s">
        <v>18</v>
      </c>
      <c r="M26" s="4"/>
      <c r="N26" s="107"/>
      <c r="O26" s="107" t="s">
        <v>18</v>
      </c>
      <c r="P26" s="4"/>
      <c r="Q26" s="107"/>
      <c r="R26" s="107" t="s">
        <v>18</v>
      </c>
      <c r="S26" s="4"/>
      <c r="T26" s="107"/>
      <c r="U26" s="107" t="s">
        <v>18</v>
      </c>
      <c r="V26" s="4"/>
      <c r="W26" s="107"/>
      <c r="X26" s="107" t="s">
        <v>18</v>
      </c>
      <c r="Y26" s="4"/>
      <c r="Z26" s="107"/>
      <c r="AA26" s="107" t="s">
        <v>18</v>
      </c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</row>
    <row r="27" spans="2:55" ht="16.5" thickBot="1">
      <c r="B27" s="103" t="s">
        <v>19</v>
      </c>
      <c r="C27" s="104" t="s">
        <v>20</v>
      </c>
      <c r="D27" s="5"/>
      <c r="E27" s="108" t="s">
        <v>189</v>
      </c>
      <c r="F27" s="109">
        <f>E14/44*40</f>
        <v>0</v>
      </c>
      <c r="G27" s="47"/>
      <c r="H27" s="108" t="s">
        <v>189</v>
      </c>
      <c r="I27" s="109">
        <f>H14/44*40</f>
        <v>0</v>
      </c>
      <c r="J27" s="47"/>
      <c r="K27" s="108" t="s">
        <v>189</v>
      </c>
      <c r="L27" s="109">
        <f>K14/44*40</f>
        <v>0</v>
      </c>
      <c r="M27" s="47"/>
      <c r="N27" s="108" t="s">
        <v>212</v>
      </c>
      <c r="O27" s="109">
        <f>N14</f>
        <v>0</v>
      </c>
      <c r="P27" s="47"/>
      <c r="Q27" s="108" t="s">
        <v>211</v>
      </c>
      <c r="R27" s="109">
        <f>Q14</f>
        <v>0</v>
      </c>
      <c r="S27" s="47"/>
      <c r="T27" s="108" t="s">
        <v>212</v>
      </c>
      <c r="U27" s="109">
        <f>T14</f>
        <v>0</v>
      </c>
      <c r="V27" s="47"/>
      <c r="W27" s="108" t="s">
        <v>211</v>
      </c>
      <c r="X27" s="109">
        <f>W14</f>
        <v>0</v>
      </c>
      <c r="Y27" s="47"/>
      <c r="Z27" s="108" t="s">
        <v>189</v>
      </c>
      <c r="AA27" s="109">
        <f>Z14/44*40</f>
        <v>0</v>
      </c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</row>
    <row r="28" spans="2:55" ht="16.5" thickBot="1">
      <c r="B28" s="103" t="s">
        <v>21</v>
      </c>
      <c r="C28" s="105" t="s">
        <v>22</v>
      </c>
      <c r="D28" s="12"/>
      <c r="E28" s="110">
        <v>0.3</v>
      </c>
      <c r="F28" s="111">
        <f>F27*E28</f>
        <v>0</v>
      </c>
      <c r="G28" s="25"/>
      <c r="H28" s="110">
        <v>0</v>
      </c>
      <c r="I28" s="111">
        <f>I27*H28</f>
        <v>0</v>
      </c>
      <c r="J28" s="25"/>
      <c r="K28" s="110">
        <v>0.3</v>
      </c>
      <c r="L28" s="111">
        <f>L27*K28</f>
        <v>0</v>
      </c>
      <c r="M28" s="25"/>
      <c r="N28" s="110">
        <v>0.3</v>
      </c>
      <c r="O28" s="111">
        <f>O27*N28</f>
        <v>0</v>
      </c>
      <c r="P28" s="25"/>
      <c r="Q28" s="110">
        <v>0.3</v>
      </c>
      <c r="R28" s="111">
        <f>R27*Q28</f>
        <v>0</v>
      </c>
      <c r="S28" s="25"/>
      <c r="T28" s="110">
        <v>0.3</v>
      </c>
      <c r="U28" s="111">
        <f>U27*T28</f>
        <v>0</v>
      </c>
      <c r="V28" s="25"/>
      <c r="W28" s="110">
        <v>0.3</v>
      </c>
      <c r="X28" s="111">
        <f>X27*W28</f>
        <v>0</v>
      </c>
      <c r="Y28" s="25"/>
      <c r="Z28" s="110">
        <v>0.3</v>
      </c>
      <c r="AA28" s="111">
        <f>AA27*Z28</f>
        <v>0</v>
      </c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</row>
    <row r="29" spans="2:55" ht="16.5" thickBot="1">
      <c r="B29" s="103" t="s">
        <v>23</v>
      </c>
      <c r="C29" s="99" t="s">
        <v>24</v>
      </c>
      <c r="D29" s="5"/>
      <c r="E29" s="112"/>
      <c r="F29" s="111">
        <v>0</v>
      </c>
      <c r="G29" s="25"/>
      <c r="H29" s="112"/>
      <c r="I29" s="111">
        <v>0</v>
      </c>
      <c r="J29" s="25"/>
      <c r="K29" s="112"/>
      <c r="L29" s="111">
        <v>0</v>
      </c>
      <c r="M29" s="25"/>
      <c r="N29" s="112"/>
      <c r="O29" s="111">
        <v>0</v>
      </c>
      <c r="P29" s="25"/>
      <c r="Q29" s="112"/>
      <c r="R29" s="111">
        <v>0</v>
      </c>
      <c r="S29" s="25"/>
      <c r="T29" s="112"/>
      <c r="U29" s="111">
        <v>0</v>
      </c>
      <c r="V29" s="25"/>
      <c r="W29" s="112"/>
      <c r="X29" s="111">
        <v>0</v>
      </c>
      <c r="Y29" s="25"/>
      <c r="Z29" s="112"/>
      <c r="AA29" s="111">
        <v>0</v>
      </c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</row>
    <row r="30" spans="2:55" ht="67.5" thickBot="1">
      <c r="B30" s="103" t="s">
        <v>25</v>
      </c>
      <c r="C30" s="106" t="s">
        <v>277</v>
      </c>
      <c r="D30" s="13"/>
      <c r="E30" s="113"/>
      <c r="F30" s="111">
        <v>0</v>
      </c>
      <c r="G30" s="25"/>
      <c r="H30" s="113"/>
      <c r="I30" s="111">
        <v>0</v>
      </c>
      <c r="J30" s="25"/>
      <c r="K30" s="113"/>
      <c r="L30" s="111">
        <v>0</v>
      </c>
      <c r="M30" s="25"/>
      <c r="N30" s="113"/>
      <c r="O30" s="111">
        <v>0</v>
      </c>
      <c r="P30" s="25"/>
      <c r="Q30" s="113"/>
      <c r="R30" s="111">
        <f>(R27+R28)/220*20%*7*(60/52.5)*15</f>
        <v>0</v>
      </c>
      <c r="S30" s="25"/>
      <c r="T30" s="113"/>
      <c r="U30" s="111">
        <v>0</v>
      </c>
      <c r="V30" s="25"/>
      <c r="W30" s="113"/>
      <c r="X30" s="111">
        <f>(X27+X28)/220*20%*7*(60/52.5)*15</f>
        <v>0</v>
      </c>
      <c r="Y30" s="25"/>
      <c r="Z30" s="113"/>
      <c r="AA30" s="111">
        <v>0</v>
      </c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</row>
    <row r="31" spans="2:55" ht="16.5" thickBot="1">
      <c r="B31" s="103" t="s">
        <v>27</v>
      </c>
      <c r="C31" s="106" t="s">
        <v>28</v>
      </c>
      <c r="D31" s="13"/>
      <c r="E31" s="113"/>
      <c r="F31" s="111">
        <v>0</v>
      </c>
      <c r="G31" s="25"/>
      <c r="H31" s="113"/>
      <c r="I31" s="111">
        <v>0</v>
      </c>
      <c r="J31" s="25"/>
      <c r="K31" s="113"/>
      <c r="L31" s="111">
        <v>0</v>
      </c>
      <c r="M31" s="25"/>
      <c r="N31" s="113"/>
      <c r="O31" s="111">
        <v>0</v>
      </c>
      <c r="P31" s="25"/>
      <c r="Q31" s="113"/>
      <c r="R31" s="111">
        <v>0</v>
      </c>
      <c r="S31" s="25"/>
      <c r="T31" s="113"/>
      <c r="U31" s="111">
        <v>0</v>
      </c>
      <c r="V31" s="25"/>
      <c r="W31" s="113"/>
      <c r="X31" s="111">
        <v>0</v>
      </c>
      <c r="Y31" s="25"/>
      <c r="Z31" s="113"/>
      <c r="AA31" s="111">
        <v>0</v>
      </c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</row>
    <row r="32" spans="2:55" ht="16.5" thickBot="1">
      <c r="B32" s="103" t="s">
        <v>29</v>
      </c>
      <c r="C32" s="105" t="s">
        <v>30</v>
      </c>
      <c r="D32" s="12"/>
      <c r="E32" s="114"/>
      <c r="F32" s="115">
        <v>0</v>
      </c>
      <c r="G32" s="48"/>
      <c r="H32" s="114"/>
      <c r="I32" s="115">
        <v>0</v>
      </c>
      <c r="J32" s="48"/>
      <c r="K32" s="114"/>
      <c r="L32" s="115">
        <v>0</v>
      </c>
      <c r="M32" s="48"/>
      <c r="N32" s="114"/>
      <c r="O32" s="115">
        <v>0</v>
      </c>
      <c r="P32" s="48"/>
      <c r="Q32" s="114"/>
      <c r="R32" s="115">
        <v>0</v>
      </c>
      <c r="S32" s="48"/>
      <c r="T32" s="114"/>
      <c r="U32" s="115">
        <v>0</v>
      </c>
      <c r="V32" s="48"/>
      <c r="W32" s="114"/>
      <c r="X32" s="115">
        <v>0</v>
      </c>
      <c r="Y32" s="48"/>
      <c r="Z32" s="114"/>
      <c r="AA32" s="115">
        <v>0</v>
      </c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</row>
    <row r="33" spans="2:55" ht="16.5" thickBot="1">
      <c r="B33" s="103" t="s">
        <v>31</v>
      </c>
      <c r="C33" s="105" t="s">
        <v>85</v>
      </c>
      <c r="D33" s="12"/>
      <c r="E33" s="114"/>
      <c r="F33" s="115"/>
      <c r="G33" s="48"/>
      <c r="H33" s="114"/>
      <c r="I33" s="115"/>
      <c r="J33" s="48"/>
      <c r="K33" s="114"/>
      <c r="L33" s="115"/>
      <c r="M33" s="48"/>
      <c r="N33" s="114"/>
      <c r="O33" s="115"/>
      <c r="P33" s="48"/>
      <c r="Q33" s="114"/>
      <c r="R33" s="115"/>
      <c r="S33" s="48"/>
      <c r="T33" s="114"/>
      <c r="U33" s="115"/>
      <c r="V33" s="48"/>
      <c r="W33" s="114"/>
      <c r="X33" s="115"/>
      <c r="Y33" s="48"/>
      <c r="Z33" s="114"/>
      <c r="AA33" s="115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</row>
    <row r="34" spans="2:55" s="79" customFormat="1" ht="16.5" thickBot="1">
      <c r="B34" s="300" t="s">
        <v>147</v>
      </c>
      <c r="C34" s="300"/>
      <c r="D34" s="77"/>
      <c r="E34" s="116"/>
      <c r="F34" s="116">
        <f>SUM(F27:F33)</f>
        <v>0</v>
      </c>
      <c r="G34" s="78"/>
      <c r="H34" s="116"/>
      <c r="I34" s="116">
        <f>SUM(I27:I33)</f>
        <v>0</v>
      </c>
      <c r="J34" s="78"/>
      <c r="K34" s="116"/>
      <c r="L34" s="116">
        <f>SUM(L27:L33)</f>
        <v>0</v>
      </c>
      <c r="M34" s="78"/>
      <c r="N34" s="116"/>
      <c r="O34" s="116">
        <f>SUM(O27:O33)</f>
        <v>0</v>
      </c>
      <c r="P34" s="78"/>
      <c r="Q34" s="116"/>
      <c r="R34" s="116">
        <f>SUM(R27:R33)</f>
        <v>0</v>
      </c>
      <c r="S34" s="78"/>
      <c r="T34" s="116"/>
      <c r="U34" s="116">
        <f>SUM(U27:U33)</f>
        <v>0</v>
      </c>
      <c r="V34" s="78"/>
      <c r="W34" s="116"/>
      <c r="X34" s="116">
        <f>SUM(X27:X33)</f>
        <v>0</v>
      </c>
      <c r="Y34" s="78"/>
      <c r="Z34" s="116"/>
      <c r="AA34" s="116">
        <f>SUM(AA27:AA33)</f>
        <v>0</v>
      </c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</row>
    <row r="35" spans="2:55" s="74" customFormat="1" ht="15.75" hidden="1" customHeight="1" thickBot="1">
      <c r="B35" s="86" t="s">
        <v>14</v>
      </c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</row>
    <row r="36" spans="2:55" s="74" customFormat="1" ht="15.75" hidden="1" customHeight="1" thickBot="1">
      <c r="B36" s="87" t="s">
        <v>182</v>
      </c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75"/>
    </row>
    <row r="37" spans="2:55" ht="30.95" customHeight="1" thickBot="1">
      <c r="B37" s="9"/>
      <c r="C37" s="9"/>
      <c r="D37" s="9"/>
      <c r="E37" s="9"/>
      <c r="F37" s="10"/>
      <c r="G37" s="10"/>
      <c r="H37" s="9"/>
      <c r="I37" s="10"/>
      <c r="J37" s="10"/>
      <c r="K37" s="9"/>
      <c r="L37" s="10"/>
      <c r="M37" s="10"/>
      <c r="N37" s="9"/>
      <c r="O37" s="10"/>
      <c r="P37" s="10"/>
      <c r="Q37" s="9"/>
      <c r="R37" s="10"/>
      <c r="S37" s="10"/>
      <c r="T37" s="9"/>
      <c r="U37" s="10"/>
      <c r="V37" s="10"/>
      <c r="W37" s="9"/>
      <c r="X37" s="10"/>
      <c r="Y37" s="10"/>
      <c r="Z37" s="9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</row>
    <row r="38" spans="2:55" s="79" customFormat="1" ht="16.5" thickBot="1">
      <c r="B38" s="300" t="s">
        <v>32</v>
      </c>
      <c r="C38" s="300"/>
      <c r="D38" s="91"/>
      <c r="E38" s="302" t="s">
        <v>196</v>
      </c>
      <c r="F38" s="302"/>
      <c r="G38" s="91"/>
      <c r="H38" s="302" t="s">
        <v>196</v>
      </c>
      <c r="I38" s="302"/>
      <c r="J38" s="91"/>
      <c r="K38" s="302" t="s">
        <v>196</v>
      </c>
      <c r="L38" s="302"/>
      <c r="M38" s="91"/>
      <c r="N38" s="302" t="s">
        <v>196</v>
      </c>
      <c r="O38" s="302"/>
      <c r="P38" s="91"/>
      <c r="Q38" s="302" t="s">
        <v>196</v>
      </c>
      <c r="R38" s="302"/>
      <c r="S38" s="91"/>
      <c r="T38" s="302" t="s">
        <v>196</v>
      </c>
      <c r="U38" s="302"/>
      <c r="V38" s="91"/>
      <c r="W38" s="302" t="s">
        <v>196</v>
      </c>
      <c r="X38" s="302"/>
      <c r="Y38" s="91"/>
      <c r="Z38" s="302" t="s">
        <v>196</v>
      </c>
      <c r="AA38" s="302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</row>
    <row r="39" spans="2:55" ht="15.75" hidden="1" customHeight="1" thickBot="1">
      <c r="B39" s="117" t="s">
        <v>14</v>
      </c>
      <c r="C39" s="118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</row>
    <row r="40" spans="2:55" ht="15.75" hidden="1" customHeight="1" thickBot="1">
      <c r="B40" s="119" t="s">
        <v>33</v>
      </c>
      <c r="C40" s="120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</row>
    <row r="41" spans="2:55" ht="15.75" hidden="1" customHeight="1" thickBot="1">
      <c r="B41" s="119" t="s">
        <v>34</v>
      </c>
      <c r="C41" s="120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</row>
    <row r="42" spans="2:55" ht="16.5" hidden="1" thickBot="1">
      <c r="B42" s="121"/>
      <c r="C42" s="105"/>
      <c r="D42" s="9"/>
      <c r="E42" s="9"/>
      <c r="F42" s="10"/>
      <c r="G42" s="10"/>
      <c r="H42" s="9"/>
      <c r="I42" s="10"/>
      <c r="J42" s="10"/>
      <c r="K42" s="9"/>
      <c r="L42" s="10"/>
      <c r="M42" s="10"/>
      <c r="N42" s="9"/>
      <c r="O42" s="10"/>
      <c r="P42" s="10"/>
      <c r="Q42" s="9"/>
      <c r="R42" s="10"/>
      <c r="S42" s="10"/>
      <c r="T42" s="9"/>
      <c r="U42" s="10"/>
      <c r="V42" s="10"/>
      <c r="W42" s="9"/>
      <c r="X42" s="10"/>
      <c r="Y42" s="10"/>
      <c r="Z42" s="9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</row>
    <row r="43" spans="2:55" s="79" customFormat="1" ht="16.5" thickBot="1">
      <c r="B43" s="301" t="s">
        <v>35</v>
      </c>
      <c r="C43" s="301"/>
      <c r="D43" s="91"/>
      <c r="E43" s="303" t="s">
        <v>197</v>
      </c>
      <c r="F43" s="303"/>
      <c r="G43" s="91"/>
      <c r="H43" s="303" t="s">
        <v>197</v>
      </c>
      <c r="I43" s="303"/>
      <c r="J43" s="91"/>
      <c r="K43" s="303" t="s">
        <v>197</v>
      </c>
      <c r="L43" s="303"/>
      <c r="M43" s="91"/>
      <c r="N43" s="303" t="s">
        <v>197</v>
      </c>
      <c r="O43" s="303"/>
      <c r="P43" s="91"/>
      <c r="Q43" s="303" t="s">
        <v>197</v>
      </c>
      <c r="R43" s="303"/>
      <c r="S43" s="91"/>
      <c r="T43" s="303" t="s">
        <v>197</v>
      </c>
      <c r="U43" s="303"/>
      <c r="V43" s="91"/>
      <c r="W43" s="303" t="s">
        <v>197</v>
      </c>
      <c r="X43" s="303"/>
      <c r="Y43" s="91"/>
      <c r="Z43" s="303" t="s">
        <v>197</v>
      </c>
      <c r="AA43" s="303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</row>
    <row r="44" spans="2:55" ht="16.5" thickBot="1">
      <c r="B44" s="101" t="s">
        <v>36</v>
      </c>
      <c r="C44" s="226" t="s">
        <v>37</v>
      </c>
      <c r="D44" s="11"/>
      <c r="E44" s="101" t="s">
        <v>158</v>
      </c>
      <c r="F44" s="101" t="s">
        <v>18</v>
      </c>
      <c r="G44" s="11"/>
      <c r="H44" s="101" t="s">
        <v>158</v>
      </c>
      <c r="I44" s="101" t="s">
        <v>18</v>
      </c>
      <c r="J44" s="11"/>
      <c r="K44" s="101" t="s">
        <v>158</v>
      </c>
      <c r="L44" s="101" t="s">
        <v>18</v>
      </c>
      <c r="M44" s="11"/>
      <c r="N44" s="101" t="s">
        <v>158</v>
      </c>
      <c r="O44" s="101" t="s">
        <v>18</v>
      </c>
      <c r="P44" s="11"/>
      <c r="Q44" s="101" t="s">
        <v>158</v>
      </c>
      <c r="R44" s="101" t="s">
        <v>18</v>
      </c>
      <c r="S44" s="11"/>
      <c r="T44" s="101" t="s">
        <v>158</v>
      </c>
      <c r="U44" s="101" t="s">
        <v>18</v>
      </c>
      <c r="V44" s="11"/>
      <c r="W44" s="101" t="s">
        <v>158</v>
      </c>
      <c r="X44" s="101" t="s">
        <v>18</v>
      </c>
      <c r="Y44" s="11"/>
      <c r="Z44" s="101" t="s">
        <v>158</v>
      </c>
      <c r="AA44" s="101" t="s">
        <v>18</v>
      </c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</row>
    <row r="45" spans="2:55" ht="42" thickBot="1">
      <c r="B45" s="103" t="s">
        <v>19</v>
      </c>
      <c r="C45" s="99" t="s">
        <v>168</v>
      </c>
      <c r="D45" s="15"/>
      <c r="E45" s="122">
        <f>1/12</f>
        <v>8.3333333333333329E-2</v>
      </c>
      <c r="F45" s="109">
        <f>F34*E45</f>
        <v>0</v>
      </c>
      <c r="G45" s="47"/>
      <c r="H45" s="122">
        <f>$E$45</f>
        <v>8.3333333333333329E-2</v>
      </c>
      <c r="I45" s="109">
        <f>I34*H45</f>
        <v>0</v>
      </c>
      <c r="J45" s="47"/>
      <c r="K45" s="122">
        <f>$E$45</f>
        <v>8.3333333333333329E-2</v>
      </c>
      <c r="L45" s="109">
        <f>L34*K45</f>
        <v>0</v>
      </c>
      <c r="M45" s="47"/>
      <c r="N45" s="122">
        <f>$E$45</f>
        <v>8.3333333333333329E-2</v>
      </c>
      <c r="O45" s="109">
        <f>O34*N45</f>
        <v>0</v>
      </c>
      <c r="P45" s="47"/>
      <c r="Q45" s="122">
        <f>$E$45</f>
        <v>8.3333333333333329E-2</v>
      </c>
      <c r="R45" s="109">
        <f>R34*Q45</f>
        <v>0</v>
      </c>
      <c r="S45" s="47"/>
      <c r="T45" s="122">
        <f>$E$45</f>
        <v>8.3333333333333329E-2</v>
      </c>
      <c r="U45" s="109">
        <f>U34*T45</f>
        <v>0</v>
      </c>
      <c r="V45" s="47"/>
      <c r="W45" s="122">
        <f>$E$45</f>
        <v>8.3333333333333329E-2</v>
      </c>
      <c r="X45" s="109">
        <f>X34*W45</f>
        <v>0</v>
      </c>
      <c r="Y45" s="47"/>
      <c r="Z45" s="122">
        <f>$E$45</f>
        <v>8.3333333333333329E-2</v>
      </c>
      <c r="AA45" s="109">
        <f>AA34*Z45</f>
        <v>0</v>
      </c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</row>
    <row r="46" spans="2:55" ht="42" thickBot="1">
      <c r="B46" s="103" t="s">
        <v>21</v>
      </c>
      <c r="C46" s="99" t="s">
        <v>169</v>
      </c>
      <c r="D46" s="16"/>
      <c r="E46" s="123">
        <v>0.121</v>
      </c>
      <c r="F46" s="109">
        <f>F34*E46</f>
        <v>0</v>
      </c>
      <c r="G46" s="47"/>
      <c r="H46" s="123">
        <f>$E$46</f>
        <v>0.121</v>
      </c>
      <c r="I46" s="109">
        <f>I34*H46</f>
        <v>0</v>
      </c>
      <c r="J46" s="47"/>
      <c r="K46" s="123">
        <f>$E$46</f>
        <v>0.121</v>
      </c>
      <c r="L46" s="109">
        <f>L34*K46</f>
        <v>0</v>
      </c>
      <c r="M46" s="47"/>
      <c r="N46" s="123">
        <f>$E$46</f>
        <v>0.121</v>
      </c>
      <c r="O46" s="109">
        <f>O34*N46</f>
        <v>0</v>
      </c>
      <c r="P46" s="47"/>
      <c r="Q46" s="123">
        <f>$E$46</f>
        <v>0.121</v>
      </c>
      <c r="R46" s="109">
        <f>R34*Q46</f>
        <v>0</v>
      </c>
      <c r="S46" s="47"/>
      <c r="T46" s="123">
        <f>$E$46</f>
        <v>0.121</v>
      </c>
      <c r="U46" s="109">
        <f>U34*T46</f>
        <v>0</v>
      </c>
      <c r="V46" s="47"/>
      <c r="W46" s="123">
        <f>$E$46</f>
        <v>0.121</v>
      </c>
      <c r="X46" s="109">
        <f>X34*W46</f>
        <v>0</v>
      </c>
      <c r="Y46" s="47"/>
      <c r="Z46" s="123">
        <f>$E$46</f>
        <v>0.121</v>
      </c>
      <c r="AA46" s="109">
        <f>AA34*Z46</f>
        <v>0</v>
      </c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</row>
    <row r="47" spans="2:55" s="79" customFormat="1" ht="16.5" thickBot="1">
      <c r="B47" s="300" t="s">
        <v>148</v>
      </c>
      <c r="C47" s="300"/>
      <c r="D47" s="80"/>
      <c r="E47" s="124"/>
      <c r="F47" s="125">
        <f>SUM(F45:F46)</f>
        <v>0</v>
      </c>
      <c r="G47" s="81"/>
      <c r="H47" s="124"/>
      <c r="I47" s="125">
        <f>SUM(I45:I46)</f>
        <v>0</v>
      </c>
      <c r="J47" s="81"/>
      <c r="K47" s="124"/>
      <c r="L47" s="125">
        <f>SUM(L45:L46)</f>
        <v>0</v>
      </c>
      <c r="M47" s="81"/>
      <c r="N47" s="124"/>
      <c r="O47" s="125">
        <f>SUM(O45:O46)</f>
        <v>0</v>
      </c>
      <c r="P47" s="81"/>
      <c r="Q47" s="124"/>
      <c r="R47" s="125">
        <f>SUM(R45:R46)</f>
        <v>0</v>
      </c>
      <c r="S47" s="81"/>
      <c r="T47" s="124"/>
      <c r="U47" s="125">
        <f>SUM(U45:U46)</f>
        <v>0</v>
      </c>
      <c r="V47" s="81"/>
      <c r="W47" s="124"/>
      <c r="X47" s="125">
        <f>SUM(X45:X46)</f>
        <v>0</v>
      </c>
      <c r="Y47" s="81"/>
      <c r="Z47" s="124"/>
      <c r="AA47" s="125">
        <f>SUM(AA45:AA46)</f>
        <v>0</v>
      </c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  <c r="BC47" s="81"/>
    </row>
    <row r="48" spans="2:55" ht="30.95" customHeight="1" thickBot="1">
      <c r="B48" s="9"/>
      <c r="C48" s="9"/>
      <c r="D48" s="9"/>
      <c r="E48" s="9"/>
      <c r="F48" s="10"/>
      <c r="G48" s="10"/>
      <c r="H48" s="9"/>
      <c r="I48" s="10"/>
      <c r="J48" s="10"/>
      <c r="K48" s="9"/>
      <c r="L48" s="10"/>
      <c r="M48" s="10"/>
      <c r="N48" s="9"/>
      <c r="O48" s="10"/>
      <c r="P48" s="10"/>
      <c r="Q48" s="9"/>
      <c r="R48" s="10"/>
      <c r="S48" s="10"/>
      <c r="T48" s="9"/>
      <c r="U48" s="10"/>
      <c r="V48" s="10"/>
      <c r="W48" s="9"/>
      <c r="X48" s="10"/>
      <c r="Y48" s="10"/>
      <c r="Z48" s="9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</row>
    <row r="49" spans="2:55" s="79" customFormat="1" ht="30.95" customHeight="1" thickBot="1">
      <c r="B49" s="305" t="s">
        <v>38</v>
      </c>
      <c r="C49" s="305"/>
      <c r="D49" s="92"/>
      <c r="E49" s="303" t="s">
        <v>208</v>
      </c>
      <c r="F49" s="303"/>
      <c r="G49" s="92"/>
      <c r="H49" s="303" t="s">
        <v>208</v>
      </c>
      <c r="I49" s="303"/>
      <c r="J49" s="92"/>
      <c r="K49" s="303" t="s">
        <v>208</v>
      </c>
      <c r="L49" s="303"/>
      <c r="M49" s="92"/>
      <c r="N49" s="303" t="s">
        <v>208</v>
      </c>
      <c r="O49" s="303"/>
      <c r="P49" s="92"/>
      <c r="Q49" s="303" t="s">
        <v>208</v>
      </c>
      <c r="R49" s="303"/>
      <c r="S49" s="92"/>
      <c r="T49" s="303" t="s">
        <v>208</v>
      </c>
      <c r="U49" s="303"/>
      <c r="V49" s="92"/>
      <c r="W49" s="303" t="s">
        <v>208</v>
      </c>
      <c r="X49" s="303"/>
      <c r="Y49" s="92"/>
      <c r="Z49" s="303" t="s">
        <v>208</v>
      </c>
      <c r="AA49" s="303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</row>
    <row r="50" spans="2:55" ht="16.5" thickBot="1">
      <c r="B50" s="121" t="s">
        <v>39</v>
      </c>
      <c r="C50" s="121"/>
      <c r="D50" s="18"/>
      <c r="E50" s="18"/>
      <c r="F50" s="18">
        <f>F$34+F$47</f>
        <v>0</v>
      </c>
      <c r="G50" s="18"/>
      <c r="H50" s="18"/>
      <c r="I50" s="18">
        <f>I$34+I$47</f>
        <v>0</v>
      </c>
      <c r="J50" s="18"/>
      <c r="K50" s="18"/>
      <c r="L50" s="18">
        <f>L$34+L$47</f>
        <v>0</v>
      </c>
      <c r="M50" s="18"/>
      <c r="N50" s="18"/>
      <c r="O50" s="18">
        <f>O$34+O$47</f>
        <v>0</v>
      </c>
      <c r="P50" s="18"/>
      <c r="Q50" s="18"/>
      <c r="R50" s="18">
        <f>R$34+R$47</f>
        <v>0</v>
      </c>
      <c r="S50" s="18"/>
      <c r="T50" s="18"/>
      <c r="U50" s="18">
        <f>U$34+U$47</f>
        <v>0</v>
      </c>
      <c r="V50" s="18"/>
      <c r="W50" s="18"/>
      <c r="X50" s="18">
        <f>X$34+X$47</f>
        <v>0</v>
      </c>
      <c r="Y50" s="18"/>
      <c r="Z50" s="18"/>
      <c r="AA50" s="18">
        <f>AA$34+AA$47</f>
        <v>0</v>
      </c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</row>
    <row r="51" spans="2:55" ht="16.5" thickBot="1">
      <c r="B51" s="101" t="s">
        <v>40</v>
      </c>
      <c r="C51" s="226" t="s">
        <v>41</v>
      </c>
      <c r="D51" s="11"/>
      <c r="E51" s="101" t="s">
        <v>158</v>
      </c>
      <c r="F51" s="101" t="s">
        <v>18</v>
      </c>
      <c r="G51" s="11"/>
      <c r="H51" s="101" t="s">
        <v>158</v>
      </c>
      <c r="I51" s="101" t="s">
        <v>18</v>
      </c>
      <c r="J51" s="11"/>
      <c r="K51" s="101" t="s">
        <v>158</v>
      </c>
      <c r="L51" s="101" t="s">
        <v>18</v>
      </c>
      <c r="M51" s="11"/>
      <c r="N51" s="101" t="s">
        <v>158</v>
      </c>
      <c r="O51" s="101" t="s">
        <v>18</v>
      </c>
      <c r="P51" s="11"/>
      <c r="Q51" s="101" t="s">
        <v>158</v>
      </c>
      <c r="R51" s="101" t="s">
        <v>18</v>
      </c>
      <c r="S51" s="11"/>
      <c r="T51" s="101" t="s">
        <v>158</v>
      </c>
      <c r="U51" s="101" t="s">
        <v>18</v>
      </c>
      <c r="V51" s="11"/>
      <c r="W51" s="101" t="s">
        <v>158</v>
      </c>
      <c r="X51" s="101" t="s">
        <v>18</v>
      </c>
      <c r="Y51" s="11"/>
      <c r="Z51" s="101" t="s">
        <v>158</v>
      </c>
      <c r="AA51" s="101" t="s">
        <v>18</v>
      </c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</row>
    <row r="52" spans="2:55" ht="16.5" thickBot="1">
      <c r="B52" s="103" t="s">
        <v>19</v>
      </c>
      <c r="C52" s="99" t="s">
        <v>42</v>
      </c>
      <c r="D52" s="19"/>
      <c r="E52" s="126">
        <v>0.2</v>
      </c>
      <c r="F52" s="127">
        <f>F$50*E52</f>
        <v>0</v>
      </c>
      <c r="G52" s="26"/>
      <c r="H52" s="126">
        <f>$E$52</f>
        <v>0.2</v>
      </c>
      <c r="I52" s="127">
        <f>I$50*H52</f>
        <v>0</v>
      </c>
      <c r="J52" s="26"/>
      <c r="K52" s="126">
        <f>$E$52</f>
        <v>0.2</v>
      </c>
      <c r="L52" s="127">
        <f>L$50*K52</f>
        <v>0</v>
      </c>
      <c r="M52" s="26"/>
      <c r="N52" s="126">
        <f>$E$52</f>
        <v>0.2</v>
      </c>
      <c r="O52" s="127">
        <f>O$50*N52</f>
        <v>0</v>
      </c>
      <c r="P52" s="26"/>
      <c r="Q52" s="126">
        <f>$E$52</f>
        <v>0.2</v>
      </c>
      <c r="R52" s="127">
        <f>R$50*Q52</f>
        <v>0</v>
      </c>
      <c r="S52" s="26"/>
      <c r="T52" s="126">
        <f>$E$52</f>
        <v>0.2</v>
      </c>
      <c r="U52" s="127">
        <f>U$50*T52</f>
        <v>0</v>
      </c>
      <c r="V52" s="26"/>
      <c r="W52" s="126">
        <f>$E$52</f>
        <v>0.2</v>
      </c>
      <c r="X52" s="127">
        <f>X$50*W52</f>
        <v>0</v>
      </c>
      <c r="Y52" s="26"/>
      <c r="Z52" s="126">
        <f>$E$52</f>
        <v>0.2</v>
      </c>
      <c r="AA52" s="127">
        <f>AA$50*Z52</f>
        <v>0</v>
      </c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</row>
    <row r="53" spans="2:55" ht="16.5" thickBot="1">
      <c r="B53" s="103" t="s">
        <v>21</v>
      </c>
      <c r="C53" s="99" t="s">
        <v>43</v>
      </c>
      <c r="D53" s="20"/>
      <c r="E53" s="128">
        <v>2.5000000000000001E-2</v>
      </c>
      <c r="F53" s="127">
        <f t="shared" ref="F53:F59" si="0">F$50*E53</f>
        <v>0</v>
      </c>
      <c r="G53" s="49"/>
      <c r="H53" s="128">
        <f>$E$53</f>
        <v>2.5000000000000001E-2</v>
      </c>
      <c r="I53" s="127">
        <f t="shared" ref="I53:I59" si="1">I$50*H53</f>
        <v>0</v>
      </c>
      <c r="J53" s="49"/>
      <c r="K53" s="128">
        <f>$E$53</f>
        <v>2.5000000000000001E-2</v>
      </c>
      <c r="L53" s="127">
        <f t="shared" ref="L53:L59" si="2">L$50*K53</f>
        <v>0</v>
      </c>
      <c r="M53" s="49"/>
      <c r="N53" s="128">
        <f>$E$53</f>
        <v>2.5000000000000001E-2</v>
      </c>
      <c r="O53" s="127">
        <f t="shared" ref="O53" si="3">O$50*N53</f>
        <v>0</v>
      </c>
      <c r="P53" s="49"/>
      <c r="Q53" s="128">
        <f>$E$53</f>
        <v>2.5000000000000001E-2</v>
      </c>
      <c r="R53" s="127">
        <f t="shared" ref="R53" si="4">R$50*Q53</f>
        <v>0</v>
      </c>
      <c r="S53" s="49"/>
      <c r="T53" s="128">
        <f>$E$53</f>
        <v>2.5000000000000001E-2</v>
      </c>
      <c r="U53" s="127">
        <f t="shared" ref="U53" si="5">U$50*T53</f>
        <v>0</v>
      </c>
      <c r="V53" s="49"/>
      <c r="W53" s="128">
        <f>$E$53</f>
        <v>2.5000000000000001E-2</v>
      </c>
      <c r="X53" s="127">
        <f t="shared" ref="X53" si="6">X$50*W53</f>
        <v>0</v>
      </c>
      <c r="Y53" s="49"/>
      <c r="Z53" s="128">
        <f>$E$53</f>
        <v>2.5000000000000001E-2</v>
      </c>
      <c r="AA53" s="127">
        <f t="shared" ref="AA53" si="7">AA$50*Z53</f>
        <v>0</v>
      </c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</row>
    <row r="54" spans="2:55" ht="16.5" thickBot="1">
      <c r="B54" s="103" t="s">
        <v>23</v>
      </c>
      <c r="C54" s="130" t="s">
        <v>44</v>
      </c>
      <c r="D54" s="21"/>
      <c r="E54" s="238">
        <v>0.03</v>
      </c>
      <c r="F54" s="127">
        <f t="shared" si="0"/>
        <v>0</v>
      </c>
      <c r="G54" s="26"/>
      <c r="H54" s="126">
        <f>$E$54</f>
        <v>0.03</v>
      </c>
      <c r="I54" s="127">
        <f t="shared" si="1"/>
        <v>0</v>
      </c>
      <c r="J54" s="26"/>
      <c r="K54" s="126">
        <f>$E$54</f>
        <v>0.03</v>
      </c>
      <c r="L54" s="127">
        <f>L$50*K54</f>
        <v>0</v>
      </c>
      <c r="M54" s="26"/>
      <c r="N54" s="126">
        <f>$E$54</f>
        <v>0.03</v>
      </c>
      <c r="O54" s="127">
        <f>O$50*N54</f>
        <v>0</v>
      </c>
      <c r="P54" s="26"/>
      <c r="Q54" s="126">
        <f>$E$54</f>
        <v>0.03</v>
      </c>
      <c r="R54" s="127">
        <f>R$50*Q54</f>
        <v>0</v>
      </c>
      <c r="S54" s="26"/>
      <c r="T54" s="126">
        <f>$E$54</f>
        <v>0.03</v>
      </c>
      <c r="U54" s="127">
        <f>U$50*T54</f>
        <v>0</v>
      </c>
      <c r="V54" s="26"/>
      <c r="W54" s="126">
        <f>$E$54</f>
        <v>0.03</v>
      </c>
      <c r="X54" s="127">
        <f>X$50*W54</f>
        <v>0</v>
      </c>
      <c r="Y54" s="26"/>
      <c r="Z54" s="126">
        <f>$E$54</f>
        <v>0.03</v>
      </c>
      <c r="AA54" s="127">
        <f>AA$50*Z54</f>
        <v>0</v>
      </c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54"/>
      <c r="AS54" s="54"/>
      <c r="AT54" s="54"/>
      <c r="AU54" s="54"/>
      <c r="AV54" s="54"/>
      <c r="AW54" s="54"/>
      <c r="AX54" s="54"/>
      <c r="AY54" s="54"/>
      <c r="AZ54" s="54"/>
      <c r="BA54" s="54"/>
      <c r="BB54" s="54"/>
      <c r="BC54" s="54"/>
    </row>
    <row r="55" spans="2:55" ht="16.5" thickBot="1">
      <c r="B55" s="103" t="s">
        <v>25</v>
      </c>
      <c r="C55" s="99" t="s">
        <v>45</v>
      </c>
      <c r="D55" s="20"/>
      <c r="E55" s="128">
        <v>1.4999999999999999E-2</v>
      </c>
      <c r="F55" s="127">
        <f t="shared" si="0"/>
        <v>0</v>
      </c>
      <c r="G55" s="49"/>
      <c r="H55" s="128">
        <f>$E$55</f>
        <v>1.4999999999999999E-2</v>
      </c>
      <c r="I55" s="127">
        <f t="shared" si="1"/>
        <v>0</v>
      </c>
      <c r="J55" s="49"/>
      <c r="K55" s="128">
        <f>$E$55</f>
        <v>1.4999999999999999E-2</v>
      </c>
      <c r="L55" s="127">
        <f t="shared" si="2"/>
        <v>0</v>
      </c>
      <c r="M55" s="49"/>
      <c r="N55" s="128">
        <f>$E$55</f>
        <v>1.4999999999999999E-2</v>
      </c>
      <c r="O55" s="127">
        <f t="shared" ref="O55:O59" si="8">O$50*N55</f>
        <v>0</v>
      </c>
      <c r="P55" s="49"/>
      <c r="Q55" s="128">
        <f>$E$55</f>
        <v>1.4999999999999999E-2</v>
      </c>
      <c r="R55" s="127">
        <f t="shared" ref="R55:R59" si="9">R$50*Q55</f>
        <v>0</v>
      </c>
      <c r="S55" s="49"/>
      <c r="T55" s="128">
        <f>$E$55</f>
        <v>1.4999999999999999E-2</v>
      </c>
      <c r="U55" s="127">
        <f t="shared" ref="U55:U59" si="10">U$50*T55</f>
        <v>0</v>
      </c>
      <c r="V55" s="49"/>
      <c r="W55" s="128">
        <f>$E$55</f>
        <v>1.4999999999999999E-2</v>
      </c>
      <c r="X55" s="127">
        <f t="shared" ref="X55:X59" si="11">X$50*W55</f>
        <v>0</v>
      </c>
      <c r="Y55" s="49"/>
      <c r="Z55" s="128">
        <f>$E$55</f>
        <v>1.4999999999999999E-2</v>
      </c>
      <c r="AA55" s="127">
        <f t="shared" ref="AA55:AA59" si="12">AA$50*Z55</f>
        <v>0</v>
      </c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</row>
    <row r="56" spans="2:55" ht="16.5" thickBot="1">
      <c r="B56" s="103" t="s">
        <v>27</v>
      </c>
      <c r="C56" s="99" t="s">
        <v>46</v>
      </c>
      <c r="D56" s="20"/>
      <c r="E56" s="128">
        <v>0.01</v>
      </c>
      <c r="F56" s="127">
        <f t="shared" si="0"/>
        <v>0</v>
      </c>
      <c r="G56" s="49"/>
      <c r="H56" s="128">
        <f>$E$56</f>
        <v>0.01</v>
      </c>
      <c r="I56" s="127">
        <f t="shared" si="1"/>
        <v>0</v>
      </c>
      <c r="J56" s="49"/>
      <c r="K56" s="128">
        <f>$E$56</f>
        <v>0.01</v>
      </c>
      <c r="L56" s="127">
        <f t="shared" si="2"/>
        <v>0</v>
      </c>
      <c r="M56" s="49"/>
      <c r="N56" s="128">
        <f>$E$56</f>
        <v>0.01</v>
      </c>
      <c r="O56" s="127">
        <f t="shared" si="8"/>
        <v>0</v>
      </c>
      <c r="P56" s="49"/>
      <c r="Q56" s="128">
        <f>$E$56</f>
        <v>0.01</v>
      </c>
      <c r="R56" s="127">
        <f t="shared" si="9"/>
        <v>0</v>
      </c>
      <c r="S56" s="49"/>
      <c r="T56" s="128">
        <f>$E$56</f>
        <v>0.01</v>
      </c>
      <c r="U56" s="127">
        <f t="shared" si="10"/>
        <v>0</v>
      </c>
      <c r="V56" s="49"/>
      <c r="W56" s="128">
        <f>$E$56</f>
        <v>0.01</v>
      </c>
      <c r="X56" s="127">
        <f t="shared" si="11"/>
        <v>0</v>
      </c>
      <c r="Y56" s="49"/>
      <c r="Z56" s="128">
        <f>$E$56</f>
        <v>0.01</v>
      </c>
      <c r="AA56" s="127">
        <f t="shared" si="12"/>
        <v>0</v>
      </c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</row>
    <row r="57" spans="2:55" ht="16.5" thickBot="1">
      <c r="B57" s="103" t="s">
        <v>29</v>
      </c>
      <c r="C57" s="99" t="s">
        <v>47</v>
      </c>
      <c r="D57" s="20"/>
      <c r="E57" s="128">
        <v>6.0000000000000001E-3</v>
      </c>
      <c r="F57" s="127">
        <f t="shared" si="0"/>
        <v>0</v>
      </c>
      <c r="G57" s="49"/>
      <c r="H57" s="128">
        <f>$E$57</f>
        <v>6.0000000000000001E-3</v>
      </c>
      <c r="I57" s="127">
        <f t="shared" si="1"/>
        <v>0</v>
      </c>
      <c r="J57" s="49"/>
      <c r="K57" s="128">
        <f>$E$57</f>
        <v>6.0000000000000001E-3</v>
      </c>
      <c r="L57" s="127">
        <f t="shared" si="2"/>
        <v>0</v>
      </c>
      <c r="M57" s="49"/>
      <c r="N57" s="128">
        <f>$E$57</f>
        <v>6.0000000000000001E-3</v>
      </c>
      <c r="O57" s="127">
        <f t="shared" si="8"/>
        <v>0</v>
      </c>
      <c r="P57" s="49"/>
      <c r="Q57" s="128">
        <f>$E$57</f>
        <v>6.0000000000000001E-3</v>
      </c>
      <c r="R57" s="127">
        <f t="shared" si="9"/>
        <v>0</v>
      </c>
      <c r="S57" s="49"/>
      <c r="T57" s="128">
        <f>$E$57</f>
        <v>6.0000000000000001E-3</v>
      </c>
      <c r="U57" s="127">
        <f t="shared" si="10"/>
        <v>0</v>
      </c>
      <c r="V57" s="49"/>
      <c r="W57" s="128">
        <f>$E$57</f>
        <v>6.0000000000000001E-3</v>
      </c>
      <c r="X57" s="127">
        <f t="shared" si="11"/>
        <v>0</v>
      </c>
      <c r="Y57" s="49"/>
      <c r="Z57" s="128">
        <f>$E$57</f>
        <v>6.0000000000000001E-3</v>
      </c>
      <c r="AA57" s="127">
        <f t="shared" si="12"/>
        <v>0</v>
      </c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</row>
    <row r="58" spans="2:55" ht="16.5" thickBot="1">
      <c r="B58" s="103" t="s">
        <v>31</v>
      </c>
      <c r="C58" s="99" t="s">
        <v>48</v>
      </c>
      <c r="D58" s="20"/>
      <c r="E58" s="128">
        <v>2E-3</v>
      </c>
      <c r="F58" s="127">
        <f t="shared" si="0"/>
        <v>0</v>
      </c>
      <c r="G58" s="49"/>
      <c r="H58" s="128">
        <f>$E$58</f>
        <v>2E-3</v>
      </c>
      <c r="I58" s="127">
        <f t="shared" si="1"/>
        <v>0</v>
      </c>
      <c r="J58" s="49"/>
      <c r="K58" s="128">
        <f>$E$58</f>
        <v>2E-3</v>
      </c>
      <c r="L58" s="127">
        <f t="shared" si="2"/>
        <v>0</v>
      </c>
      <c r="M58" s="49"/>
      <c r="N58" s="128">
        <f>$E$58</f>
        <v>2E-3</v>
      </c>
      <c r="O58" s="127">
        <f t="shared" si="8"/>
        <v>0</v>
      </c>
      <c r="P58" s="49"/>
      <c r="Q58" s="128">
        <f>$E$58</f>
        <v>2E-3</v>
      </c>
      <c r="R58" s="127">
        <f t="shared" si="9"/>
        <v>0</v>
      </c>
      <c r="S58" s="49"/>
      <c r="T58" s="128">
        <f>$E$58</f>
        <v>2E-3</v>
      </c>
      <c r="U58" s="127">
        <f t="shared" si="10"/>
        <v>0</v>
      </c>
      <c r="V58" s="49"/>
      <c r="W58" s="128">
        <f>$E$58</f>
        <v>2E-3</v>
      </c>
      <c r="X58" s="127">
        <f t="shared" si="11"/>
        <v>0</v>
      </c>
      <c r="Y58" s="49"/>
      <c r="Z58" s="128">
        <f>$E$58</f>
        <v>2E-3</v>
      </c>
      <c r="AA58" s="127">
        <f t="shared" si="12"/>
        <v>0</v>
      </c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</row>
    <row r="59" spans="2:55" ht="16.5" thickBot="1">
      <c r="B59" s="103" t="s">
        <v>49</v>
      </c>
      <c r="C59" s="99" t="s">
        <v>50</v>
      </c>
      <c r="D59" s="20"/>
      <c r="E59" s="128">
        <v>0.08</v>
      </c>
      <c r="F59" s="127">
        <f t="shared" si="0"/>
        <v>0</v>
      </c>
      <c r="G59" s="49"/>
      <c r="H59" s="128">
        <f>$E$59</f>
        <v>0.08</v>
      </c>
      <c r="I59" s="127">
        <f t="shared" si="1"/>
        <v>0</v>
      </c>
      <c r="J59" s="49"/>
      <c r="K59" s="128">
        <f>$E$59</f>
        <v>0.08</v>
      </c>
      <c r="L59" s="127">
        <f t="shared" si="2"/>
        <v>0</v>
      </c>
      <c r="M59" s="49"/>
      <c r="N59" s="128">
        <f>$E$59</f>
        <v>0.08</v>
      </c>
      <c r="O59" s="127">
        <f t="shared" si="8"/>
        <v>0</v>
      </c>
      <c r="P59" s="49"/>
      <c r="Q59" s="128">
        <f>$E$59</f>
        <v>0.08</v>
      </c>
      <c r="R59" s="127">
        <f t="shared" si="9"/>
        <v>0</v>
      </c>
      <c r="S59" s="49"/>
      <c r="T59" s="128">
        <f>$E$59</f>
        <v>0.08</v>
      </c>
      <c r="U59" s="127">
        <f t="shared" si="10"/>
        <v>0</v>
      </c>
      <c r="V59" s="49"/>
      <c r="W59" s="128">
        <f>$E$59</f>
        <v>0.08</v>
      </c>
      <c r="X59" s="127">
        <f t="shared" si="11"/>
        <v>0</v>
      </c>
      <c r="Y59" s="49"/>
      <c r="Z59" s="128">
        <f>$E$59</f>
        <v>0.08</v>
      </c>
      <c r="AA59" s="127">
        <f t="shared" si="12"/>
        <v>0</v>
      </c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</row>
    <row r="60" spans="2:55" s="79" customFormat="1" ht="16.5" thickBot="1">
      <c r="B60" s="300" t="s">
        <v>149</v>
      </c>
      <c r="C60" s="300"/>
      <c r="D60" s="82"/>
      <c r="E60" s="129">
        <f>SUM(E52:E59)</f>
        <v>0.36800000000000005</v>
      </c>
      <c r="F60" s="125">
        <f>SUM(F52:F59)</f>
        <v>0</v>
      </c>
      <c r="G60" s="81"/>
      <c r="H60" s="129">
        <f>SUM(H52:H59)</f>
        <v>0.36800000000000005</v>
      </c>
      <c r="I60" s="125">
        <f>SUM(I52:I59)</f>
        <v>0</v>
      </c>
      <c r="J60" s="81"/>
      <c r="K60" s="129">
        <f>SUM(K52:K59)</f>
        <v>0.36800000000000005</v>
      </c>
      <c r="L60" s="125">
        <f>SUM(L52:L59)</f>
        <v>0</v>
      </c>
      <c r="M60" s="81"/>
      <c r="N60" s="129">
        <f>SUM(N52:N59)</f>
        <v>0.36800000000000005</v>
      </c>
      <c r="O60" s="125">
        <f>SUM(O52:O59)</f>
        <v>0</v>
      </c>
      <c r="P60" s="81"/>
      <c r="Q60" s="129">
        <f>SUM(Q52:Q59)</f>
        <v>0.36800000000000005</v>
      </c>
      <c r="R60" s="125">
        <f>SUM(R52:R59)</f>
        <v>0</v>
      </c>
      <c r="S60" s="81"/>
      <c r="T60" s="129">
        <f>SUM(T52:T59)</f>
        <v>0.36800000000000005</v>
      </c>
      <c r="U60" s="125">
        <f>SUM(U52:U59)</f>
        <v>0</v>
      </c>
      <c r="V60" s="81"/>
      <c r="W60" s="129">
        <f>SUM(W52:W59)</f>
        <v>0.36800000000000005</v>
      </c>
      <c r="X60" s="125">
        <f>SUM(X52:X59)</f>
        <v>0</v>
      </c>
      <c r="Y60" s="81"/>
      <c r="Z60" s="129">
        <f>SUM(Z52:Z59)</f>
        <v>0.36800000000000005</v>
      </c>
      <c r="AA60" s="125">
        <f>SUM(AA52:AA59)</f>
        <v>0</v>
      </c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</row>
    <row r="61" spans="2:55" ht="15.75" customHeight="1">
      <c r="B61" s="86" t="s">
        <v>14</v>
      </c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</row>
    <row r="62" spans="2:55">
      <c r="B62" s="87" t="s">
        <v>51</v>
      </c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</row>
    <row r="63" spans="2:55">
      <c r="B63" s="87" t="s">
        <v>52</v>
      </c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</row>
    <row r="64" spans="2:55">
      <c r="B64" s="87" t="s">
        <v>53</v>
      </c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</row>
    <row r="65" spans="2:55" ht="14.45" customHeight="1">
      <c r="B65" s="87" t="s">
        <v>54</v>
      </c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</row>
    <row r="66" spans="2:55" ht="15.75" customHeight="1">
      <c r="B66" s="86" t="s">
        <v>55</v>
      </c>
      <c r="C66" s="69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  <c r="AN66" s="69"/>
      <c r="AO66" s="69"/>
      <c r="AP66" s="69"/>
      <c r="AQ66" s="69"/>
      <c r="AR66" s="69"/>
      <c r="AS66" s="69"/>
      <c r="AT66" s="69"/>
      <c r="AU66" s="69"/>
      <c r="AV66" s="69"/>
      <c r="AW66" s="69"/>
      <c r="AX66" s="69"/>
      <c r="AY66" s="69"/>
      <c r="AZ66" s="69"/>
      <c r="BA66" s="69"/>
      <c r="BB66" s="69"/>
      <c r="BC66" s="69"/>
    </row>
    <row r="67" spans="2:55" s="22" customFormat="1">
      <c r="B67" s="88" t="s">
        <v>304</v>
      </c>
    </row>
    <row r="68" spans="2:55">
      <c r="B68" s="87" t="s">
        <v>56</v>
      </c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  <c r="AU68" s="32"/>
      <c r="AV68" s="32"/>
      <c r="AW68" s="32"/>
      <c r="AX68" s="32"/>
      <c r="AY68" s="32"/>
      <c r="AZ68" s="32"/>
      <c r="BA68" s="32"/>
      <c r="BB68" s="32"/>
      <c r="BC68" s="32"/>
    </row>
    <row r="69" spans="2:55">
      <c r="B69" s="87" t="s">
        <v>305</v>
      </c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</row>
    <row r="70" spans="2:55" ht="15.75" customHeight="1">
      <c r="B70" s="89" t="s">
        <v>57</v>
      </c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0"/>
      <c r="AD70" s="70"/>
      <c r="AE70" s="70"/>
      <c r="AF70" s="70"/>
      <c r="AG70" s="70"/>
      <c r="AH70" s="70"/>
      <c r="AI70" s="70"/>
      <c r="AJ70" s="70"/>
      <c r="AK70" s="70"/>
      <c r="AL70" s="70"/>
      <c r="AM70" s="70"/>
      <c r="AN70" s="70"/>
      <c r="AO70" s="70"/>
      <c r="AP70" s="70"/>
      <c r="AQ70" s="70"/>
      <c r="AR70" s="70"/>
      <c r="AS70" s="70"/>
      <c r="AT70" s="70"/>
      <c r="AU70" s="70"/>
      <c r="AV70" s="70"/>
      <c r="AW70" s="70"/>
      <c r="AX70" s="70"/>
      <c r="AY70" s="70"/>
      <c r="AZ70" s="70"/>
      <c r="BA70" s="70"/>
      <c r="BB70" s="70"/>
      <c r="BC70" s="70"/>
    </row>
    <row r="71" spans="2:55" ht="30.95" customHeight="1" thickBot="1">
      <c r="B71" s="23"/>
      <c r="C71" s="23"/>
      <c r="D71" s="23"/>
      <c r="E71" s="23"/>
      <c r="F71" s="3"/>
      <c r="G71" s="3"/>
      <c r="H71" s="23"/>
      <c r="I71" s="3"/>
      <c r="J71" s="3"/>
      <c r="K71" s="23"/>
      <c r="L71" s="3"/>
      <c r="M71" s="3"/>
      <c r="N71" s="23"/>
      <c r="O71" s="3"/>
      <c r="P71" s="3"/>
      <c r="Q71" s="23"/>
      <c r="R71" s="3"/>
      <c r="S71" s="3"/>
      <c r="T71" s="23"/>
      <c r="U71" s="3"/>
      <c r="V71" s="3"/>
      <c r="W71" s="23"/>
      <c r="X71" s="3"/>
      <c r="Y71" s="3"/>
      <c r="Z71" s="2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2:55" s="79" customFormat="1" ht="16.5" thickBot="1">
      <c r="B72" s="301" t="s">
        <v>209</v>
      </c>
      <c r="C72" s="301"/>
      <c r="D72" s="91"/>
      <c r="E72" s="303" t="s">
        <v>207</v>
      </c>
      <c r="F72" s="303"/>
      <c r="G72" s="91"/>
      <c r="H72" s="303" t="s">
        <v>207</v>
      </c>
      <c r="I72" s="303"/>
      <c r="J72" s="91"/>
      <c r="K72" s="303" t="s">
        <v>207</v>
      </c>
      <c r="L72" s="303"/>
      <c r="M72" s="91"/>
      <c r="N72" s="303" t="s">
        <v>207</v>
      </c>
      <c r="O72" s="303"/>
      <c r="P72" s="91"/>
      <c r="Q72" s="303" t="s">
        <v>207</v>
      </c>
      <c r="R72" s="303"/>
      <c r="S72" s="91"/>
      <c r="T72" s="303" t="s">
        <v>207</v>
      </c>
      <c r="U72" s="303"/>
      <c r="V72" s="91"/>
      <c r="W72" s="303" t="s">
        <v>207</v>
      </c>
      <c r="X72" s="303"/>
      <c r="Y72" s="91"/>
      <c r="Z72" s="303" t="s">
        <v>207</v>
      </c>
      <c r="AA72" s="303"/>
      <c r="AB72" s="91"/>
      <c r="AC72" s="91"/>
      <c r="AD72" s="91"/>
      <c r="AE72" s="91"/>
      <c r="AF72" s="91"/>
      <c r="AG72" s="91"/>
      <c r="AH72" s="91"/>
      <c r="AI72" s="91"/>
      <c r="AJ72" s="91"/>
      <c r="AK72" s="91"/>
      <c r="AL72" s="91"/>
      <c r="AM72" s="91"/>
      <c r="AN72" s="91"/>
      <c r="AO72" s="91"/>
      <c r="AP72" s="91"/>
      <c r="AQ72" s="91"/>
      <c r="AR72" s="91"/>
      <c r="AS72" s="91"/>
      <c r="AT72" s="91"/>
      <c r="AU72" s="91"/>
      <c r="AV72" s="91"/>
      <c r="AW72" s="91"/>
      <c r="AX72" s="91"/>
      <c r="AY72" s="91"/>
      <c r="AZ72" s="91"/>
      <c r="BA72" s="91"/>
      <c r="BB72" s="91"/>
      <c r="BC72" s="91"/>
    </row>
    <row r="73" spans="2:55" ht="16.5" thickBot="1">
      <c r="B73" s="101" t="s">
        <v>58</v>
      </c>
      <c r="C73" s="226" t="s">
        <v>59</v>
      </c>
      <c r="D73" s="11"/>
      <c r="E73" s="101"/>
      <c r="F73" s="101" t="s">
        <v>18</v>
      </c>
      <c r="G73" s="11"/>
      <c r="H73" s="101"/>
      <c r="I73" s="101" t="s">
        <v>18</v>
      </c>
      <c r="J73" s="11"/>
      <c r="K73" s="101"/>
      <c r="L73" s="101" t="s">
        <v>18</v>
      </c>
      <c r="M73" s="11"/>
      <c r="N73" s="101"/>
      <c r="O73" s="101" t="s">
        <v>18</v>
      </c>
      <c r="P73" s="11"/>
      <c r="Q73" s="101"/>
      <c r="R73" s="101" t="s">
        <v>18</v>
      </c>
      <c r="S73" s="11"/>
      <c r="T73" s="101"/>
      <c r="U73" s="101" t="s">
        <v>18</v>
      </c>
      <c r="V73" s="11"/>
      <c r="W73" s="101"/>
      <c r="X73" s="101" t="s">
        <v>18</v>
      </c>
      <c r="Y73" s="11"/>
      <c r="Z73" s="101"/>
      <c r="AA73" s="101" t="s">
        <v>18</v>
      </c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</row>
    <row r="74" spans="2:55" ht="16.5" thickBot="1">
      <c r="B74" s="103" t="s">
        <v>19</v>
      </c>
      <c r="C74" s="99" t="s">
        <v>60</v>
      </c>
      <c r="D74" s="24"/>
      <c r="E74" s="210"/>
      <c r="F74" s="132">
        <f>'1-Dados Básicos'!C38</f>
        <v>0</v>
      </c>
      <c r="G74" s="55"/>
      <c r="H74" s="210"/>
      <c r="I74" s="132">
        <f>'1-Dados Básicos'!C38</f>
        <v>0</v>
      </c>
      <c r="J74" s="55"/>
      <c r="K74" s="210"/>
      <c r="L74" s="132">
        <f>'1-Dados Básicos'!D38</f>
        <v>0</v>
      </c>
      <c r="M74" s="55"/>
      <c r="N74" s="210"/>
      <c r="O74" s="132">
        <f>'1-Dados Básicos'!$E$38</f>
        <v>0</v>
      </c>
      <c r="P74" s="55"/>
      <c r="Q74" s="210"/>
      <c r="R74" s="132">
        <f>'1-Dados Básicos'!$E$38</f>
        <v>0</v>
      </c>
      <c r="S74" s="55"/>
      <c r="T74" s="210"/>
      <c r="U74" s="132">
        <f>'1-Dados Básicos'!$E$38</f>
        <v>0</v>
      </c>
      <c r="V74" s="55"/>
      <c r="W74" s="210"/>
      <c r="X74" s="132">
        <f>'1-Dados Básicos'!$E$38</f>
        <v>0</v>
      </c>
      <c r="Y74" s="55"/>
      <c r="Z74" s="210"/>
      <c r="AA74" s="132">
        <f>'1-Dados Básicos'!F38</f>
        <v>0</v>
      </c>
      <c r="AB74" s="55"/>
      <c r="AC74" s="55"/>
      <c r="AD74" s="55"/>
      <c r="AE74" s="55"/>
      <c r="AF74" s="55"/>
      <c r="AG74" s="55"/>
      <c r="AH74" s="55"/>
      <c r="AI74" s="55"/>
      <c r="AJ74" s="55"/>
      <c r="AK74" s="55"/>
      <c r="AL74" s="55"/>
      <c r="AM74" s="55"/>
      <c r="AN74" s="55"/>
      <c r="AO74" s="55"/>
      <c r="AP74" s="55"/>
      <c r="AQ74" s="55"/>
      <c r="AR74" s="55"/>
      <c r="AS74" s="55"/>
      <c r="AT74" s="55"/>
      <c r="AU74" s="55"/>
      <c r="AV74" s="55"/>
      <c r="AW74" s="55"/>
      <c r="AX74" s="55"/>
      <c r="AY74" s="55"/>
      <c r="AZ74" s="55"/>
      <c r="BA74" s="55"/>
      <c r="BB74" s="55"/>
      <c r="BC74" s="55"/>
    </row>
    <row r="75" spans="2:55" ht="16.5" thickBot="1">
      <c r="B75" s="131" t="s">
        <v>21</v>
      </c>
      <c r="C75" s="106" t="s">
        <v>61</v>
      </c>
      <c r="D75" s="24"/>
      <c r="E75" s="210"/>
      <c r="F75" s="132">
        <f>'1-Dados Básicos'!$C$44</f>
        <v>0</v>
      </c>
      <c r="G75" s="55"/>
      <c r="H75" s="210"/>
      <c r="I75" s="132">
        <f>'1-Dados Básicos'!$C$44</f>
        <v>0</v>
      </c>
      <c r="J75" s="55"/>
      <c r="K75" s="210"/>
      <c r="L75" s="132">
        <f>'1-Dados Básicos'!D44</f>
        <v>0</v>
      </c>
      <c r="M75" s="55"/>
      <c r="N75" s="210"/>
      <c r="O75" s="132">
        <f>'1-Dados Básicos'!$E$44</f>
        <v>0</v>
      </c>
      <c r="P75" s="55"/>
      <c r="Q75" s="210"/>
      <c r="R75" s="132">
        <f>'1-Dados Básicos'!$E$44</f>
        <v>0</v>
      </c>
      <c r="S75" s="55"/>
      <c r="T75" s="210"/>
      <c r="U75" s="132">
        <f>'1-Dados Básicos'!$E$44</f>
        <v>0</v>
      </c>
      <c r="V75" s="55"/>
      <c r="W75" s="210"/>
      <c r="X75" s="132">
        <f>'1-Dados Básicos'!$E$44</f>
        <v>0</v>
      </c>
      <c r="Y75" s="55"/>
      <c r="Z75" s="210"/>
      <c r="AA75" s="132">
        <f>'1-Dados Básicos'!F44</f>
        <v>0</v>
      </c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55"/>
      <c r="AM75" s="55"/>
      <c r="AN75" s="55"/>
      <c r="AO75" s="55"/>
      <c r="AP75" s="55"/>
      <c r="AQ75" s="55"/>
      <c r="AR75" s="55"/>
      <c r="AS75" s="55"/>
      <c r="AT75" s="55"/>
      <c r="AU75" s="55"/>
      <c r="AV75" s="55"/>
      <c r="AW75" s="55"/>
      <c r="AX75" s="55"/>
      <c r="AY75" s="55"/>
      <c r="AZ75" s="55"/>
      <c r="BA75" s="55"/>
      <c r="BB75" s="55"/>
      <c r="BC75" s="55"/>
    </row>
    <row r="76" spans="2:55" ht="16.5" thickBot="1">
      <c r="B76" s="131" t="s">
        <v>23</v>
      </c>
      <c r="C76" s="106" t="s">
        <v>62</v>
      </c>
      <c r="D76" s="24"/>
      <c r="E76" s="210"/>
      <c r="F76" s="132">
        <f>'1-Dados Básicos'!$C$20</f>
        <v>0</v>
      </c>
      <c r="G76" s="55"/>
      <c r="H76" s="210"/>
      <c r="I76" s="132">
        <f>'1-Dados Básicos'!$C$20</f>
        <v>0</v>
      </c>
      <c r="J76" s="55"/>
      <c r="K76" s="210"/>
      <c r="L76" s="132">
        <f>'1-Dados Básicos'!D20</f>
        <v>0</v>
      </c>
      <c r="M76" s="55"/>
      <c r="N76" s="210"/>
      <c r="O76" s="132">
        <f>'1-Dados Básicos'!$E$20</f>
        <v>0</v>
      </c>
      <c r="P76" s="55"/>
      <c r="Q76" s="210"/>
      <c r="R76" s="132">
        <f>'1-Dados Básicos'!$E$20</f>
        <v>0</v>
      </c>
      <c r="S76" s="55"/>
      <c r="T76" s="210"/>
      <c r="U76" s="132">
        <f>'1-Dados Básicos'!$E$20</f>
        <v>0</v>
      </c>
      <c r="V76" s="55"/>
      <c r="W76" s="210"/>
      <c r="X76" s="132">
        <f>'1-Dados Básicos'!$E$20</f>
        <v>0</v>
      </c>
      <c r="Y76" s="55"/>
      <c r="Z76" s="210"/>
      <c r="AA76" s="132">
        <f>'1-Dados Básicos'!F20</f>
        <v>0</v>
      </c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55"/>
      <c r="AW76" s="55"/>
      <c r="AX76" s="55"/>
      <c r="AY76" s="55"/>
      <c r="AZ76" s="55"/>
      <c r="BA76" s="55"/>
      <c r="BB76" s="55"/>
      <c r="BC76" s="55"/>
    </row>
    <row r="77" spans="2:55" ht="16.5" thickBot="1">
      <c r="B77" s="131" t="s">
        <v>25</v>
      </c>
      <c r="C77" s="106" t="s">
        <v>63</v>
      </c>
      <c r="D77" s="24"/>
      <c r="E77" s="210"/>
      <c r="F77" s="132">
        <f>'1-Dados Básicos'!$C$19</f>
        <v>0</v>
      </c>
      <c r="G77" s="55"/>
      <c r="H77" s="210"/>
      <c r="I77" s="132">
        <f>'1-Dados Básicos'!$C$19</f>
        <v>0</v>
      </c>
      <c r="J77" s="55"/>
      <c r="K77" s="210"/>
      <c r="L77" s="132">
        <f>'1-Dados Básicos'!D19</f>
        <v>0</v>
      </c>
      <c r="M77" s="55"/>
      <c r="N77" s="210"/>
      <c r="O77" s="132">
        <f>'1-Dados Básicos'!$E$19</f>
        <v>0</v>
      </c>
      <c r="P77" s="55"/>
      <c r="Q77" s="210"/>
      <c r="R77" s="132">
        <f>'1-Dados Básicos'!$E$19</f>
        <v>0</v>
      </c>
      <c r="S77" s="55"/>
      <c r="T77" s="210"/>
      <c r="U77" s="132">
        <f>'1-Dados Básicos'!$E$19</f>
        <v>0</v>
      </c>
      <c r="V77" s="55"/>
      <c r="W77" s="210"/>
      <c r="X77" s="132">
        <f>'1-Dados Básicos'!$E$19</f>
        <v>0</v>
      </c>
      <c r="Y77" s="55"/>
      <c r="Z77" s="210"/>
      <c r="AA77" s="132">
        <f>'1-Dados Básicos'!F19</f>
        <v>0</v>
      </c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55"/>
      <c r="AW77" s="55"/>
      <c r="AX77" s="55"/>
      <c r="AY77" s="55"/>
      <c r="AZ77" s="55"/>
      <c r="BA77" s="55"/>
      <c r="BB77" s="55"/>
      <c r="BC77" s="55"/>
    </row>
    <row r="78" spans="2:55" ht="16.5" thickBot="1">
      <c r="B78" s="131" t="s">
        <v>27</v>
      </c>
      <c r="C78" s="106" t="s">
        <v>64</v>
      </c>
      <c r="D78" s="25"/>
      <c r="E78" s="111"/>
      <c r="F78" s="132"/>
      <c r="G78" s="55"/>
      <c r="H78" s="111"/>
      <c r="I78" s="132"/>
      <c r="J78" s="55"/>
      <c r="K78" s="111"/>
      <c r="L78" s="132"/>
      <c r="M78" s="55"/>
      <c r="N78" s="111"/>
      <c r="O78" s="132"/>
      <c r="P78" s="55"/>
      <c r="Q78" s="111"/>
      <c r="R78" s="132"/>
      <c r="S78" s="55"/>
      <c r="T78" s="111"/>
      <c r="U78" s="132"/>
      <c r="V78" s="55"/>
      <c r="W78" s="111"/>
      <c r="X78" s="132"/>
      <c r="Y78" s="55"/>
      <c r="Z78" s="111"/>
      <c r="AA78" s="132"/>
      <c r="AB78" s="55"/>
      <c r="AC78" s="55"/>
      <c r="AD78" s="55"/>
      <c r="AE78" s="55"/>
      <c r="AF78" s="55"/>
      <c r="AG78" s="55"/>
      <c r="AH78" s="55"/>
      <c r="AI78" s="55"/>
      <c r="AJ78" s="55"/>
      <c r="AK78" s="55"/>
      <c r="AL78" s="55"/>
      <c r="AM78" s="55"/>
      <c r="AN78" s="55"/>
      <c r="AO78" s="55"/>
      <c r="AP78" s="55"/>
      <c r="AQ78" s="55"/>
      <c r="AR78" s="55"/>
      <c r="AS78" s="55"/>
      <c r="AT78" s="55"/>
      <c r="AU78" s="55"/>
      <c r="AV78" s="55"/>
      <c r="AW78" s="55"/>
      <c r="AX78" s="55"/>
      <c r="AY78" s="55"/>
      <c r="AZ78" s="55"/>
      <c r="BA78" s="55"/>
      <c r="BB78" s="55"/>
      <c r="BC78" s="55"/>
    </row>
    <row r="79" spans="2:55" ht="16.5" thickBot="1">
      <c r="B79" s="131" t="s">
        <v>29</v>
      </c>
      <c r="C79" s="106" t="s">
        <v>65</v>
      </c>
      <c r="D79" s="26"/>
      <c r="E79" s="127"/>
      <c r="F79" s="111"/>
      <c r="G79" s="25"/>
      <c r="H79" s="127"/>
      <c r="I79" s="111"/>
      <c r="J79" s="25"/>
      <c r="K79" s="127"/>
      <c r="L79" s="111"/>
      <c r="M79" s="25"/>
      <c r="N79" s="127"/>
      <c r="O79" s="111"/>
      <c r="P79" s="25"/>
      <c r="Q79" s="127"/>
      <c r="R79" s="111"/>
      <c r="S79" s="25"/>
      <c r="T79" s="127"/>
      <c r="U79" s="111"/>
      <c r="V79" s="25"/>
      <c r="W79" s="127"/>
      <c r="X79" s="111"/>
      <c r="Y79" s="25"/>
      <c r="Z79" s="127"/>
      <c r="AA79" s="111"/>
      <c r="AB79" s="25"/>
      <c r="AC79" s="25"/>
      <c r="AD79" s="25"/>
      <c r="AE79" s="25"/>
      <c r="AF79" s="25"/>
      <c r="AG79" s="25"/>
      <c r="AH79" s="25"/>
      <c r="AI79" s="25"/>
      <c r="AJ79" s="25"/>
      <c r="AK79" s="25"/>
      <c r="AL79" s="25"/>
      <c r="AM79" s="25"/>
      <c r="AN79" s="25"/>
      <c r="AO79" s="25"/>
      <c r="AP79" s="25"/>
      <c r="AQ79" s="25"/>
      <c r="AR79" s="25"/>
      <c r="AS79" s="25"/>
      <c r="AT79" s="25"/>
      <c r="AU79" s="25"/>
      <c r="AV79" s="25"/>
      <c r="AW79" s="25"/>
      <c r="AX79" s="25"/>
      <c r="AY79" s="25"/>
      <c r="AZ79" s="25"/>
      <c r="BA79" s="25"/>
      <c r="BB79" s="25"/>
      <c r="BC79" s="25"/>
    </row>
    <row r="80" spans="2:55" s="79" customFormat="1" ht="16.5" thickBot="1">
      <c r="B80" s="300" t="s">
        <v>150</v>
      </c>
      <c r="C80" s="300"/>
      <c r="D80" s="77"/>
      <c r="E80" s="133"/>
      <c r="F80" s="125">
        <f>SUM(F74:F79)</f>
        <v>0</v>
      </c>
      <c r="G80" s="81"/>
      <c r="H80" s="133"/>
      <c r="I80" s="125">
        <f>SUM(I74:I79)</f>
        <v>0</v>
      </c>
      <c r="J80" s="81"/>
      <c r="K80" s="133"/>
      <c r="L80" s="125">
        <f>SUM(L74:L79)</f>
        <v>0</v>
      </c>
      <c r="M80" s="81"/>
      <c r="N80" s="133"/>
      <c r="O80" s="125">
        <f>SUM(O74:O79)</f>
        <v>0</v>
      </c>
      <c r="P80" s="81"/>
      <c r="Q80" s="133"/>
      <c r="R80" s="125">
        <f>SUM(R74:R79)</f>
        <v>0</v>
      </c>
      <c r="S80" s="81"/>
      <c r="T80" s="133"/>
      <c r="U80" s="125">
        <f>SUM(U74:U79)</f>
        <v>0</v>
      </c>
      <c r="V80" s="81"/>
      <c r="W80" s="133"/>
      <c r="X80" s="125">
        <f>SUM(X74:X79)</f>
        <v>0</v>
      </c>
      <c r="Y80" s="81"/>
      <c r="Z80" s="133"/>
      <c r="AA80" s="125">
        <f>SUM(AA74:AA79)</f>
        <v>0</v>
      </c>
      <c r="AB80" s="81"/>
      <c r="AC80" s="81"/>
      <c r="AD80" s="81"/>
      <c r="AE80" s="81"/>
      <c r="AF80" s="81"/>
      <c r="AG80" s="81"/>
      <c r="AH80" s="81"/>
      <c r="AI80" s="81"/>
      <c r="AJ80" s="81"/>
      <c r="AK80" s="81"/>
      <c r="AL80" s="81"/>
      <c r="AM80" s="81"/>
      <c r="AN80" s="81"/>
      <c r="AO80" s="81"/>
      <c r="AP80" s="81"/>
      <c r="AQ80" s="81"/>
      <c r="AR80" s="81"/>
      <c r="AS80" s="81"/>
      <c r="AT80" s="81"/>
      <c r="AU80" s="81"/>
      <c r="AV80" s="81"/>
      <c r="AW80" s="81"/>
      <c r="AX80" s="81"/>
      <c r="AY80" s="81"/>
      <c r="AZ80" s="81"/>
      <c r="BA80" s="81"/>
      <c r="BB80" s="81"/>
      <c r="BC80" s="81"/>
    </row>
    <row r="81" spans="2:55" ht="15.75" customHeight="1">
      <c r="B81" s="86" t="s">
        <v>14</v>
      </c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</row>
    <row r="82" spans="2:55" ht="15.75" customHeight="1">
      <c r="B82" s="87" t="s">
        <v>66</v>
      </c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33"/>
      <c r="BB82" s="33"/>
      <c r="BC82" s="33"/>
    </row>
    <row r="83" spans="2:55" ht="15.75" customHeight="1">
      <c r="B83" s="87" t="s">
        <v>67</v>
      </c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33"/>
      <c r="BB83" s="33"/>
      <c r="BC83" s="33"/>
    </row>
    <row r="84" spans="2:55" ht="30.95" customHeight="1" thickBot="1">
      <c r="B84" s="9"/>
      <c r="C84" s="9"/>
      <c r="D84" s="9"/>
      <c r="E84" s="9"/>
      <c r="F84" s="10"/>
      <c r="G84" s="10"/>
      <c r="H84" s="9"/>
      <c r="I84" s="10"/>
      <c r="J84" s="10"/>
      <c r="K84" s="9"/>
      <c r="L84" s="10"/>
      <c r="M84" s="10"/>
      <c r="N84" s="9"/>
      <c r="O84" s="10"/>
      <c r="P84" s="10"/>
      <c r="Q84" s="9"/>
      <c r="R84" s="10"/>
      <c r="S84" s="10"/>
      <c r="T84" s="9"/>
      <c r="U84" s="10"/>
      <c r="V84" s="10"/>
      <c r="W84" s="9"/>
      <c r="X84" s="10"/>
      <c r="Y84" s="10"/>
      <c r="Z84" s="9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</row>
    <row r="85" spans="2:55" s="79" customFormat="1" ht="16.5" thickBot="1">
      <c r="B85" s="300" t="s">
        <v>68</v>
      </c>
      <c r="C85" s="300"/>
      <c r="D85" s="91"/>
      <c r="E85" s="302" t="s">
        <v>198</v>
      </c>
      <c r="F85" s="302"/>
      <c r="G85" s="91"/>
      <c r="H85" s="302" t="s">
        <v>198</v>
      </c>
      <c r="I85" s="302"/>
      <c r="J85" s="91"/>
      <c r="K85" s="302" t="s">
        <v>198</v>
      </c>
      <c r="L85" s="302"/>
      <c r="M85" s="91"/>
      <c r="N85" s="302" t="s">
        <v>198</v>
      </c>
      <c r="O85" s="302"/>
      <c r="P85" s="91"/>
      <c r="Q85" s="302" t="s">
        <v>198</v>
      </c>
      <c r="R85" s="302"/>
      <c r="S85" s="91"/>
      <c r="T85" s="302" t="s">
        <v>198</v>
      </c>
      <c r="U85" s="302"/>
      <c r="V85" s="91"/>
      <c r="W85" s="302" t="s">
        <v>198</v>
      </c>
      <c r="X85" s="302"/>
      <c r="Y85" s="91"/>
      <c r="Z85" s="302" t="s">
        <v>198</v>
      </c>
      <c r="AA85" s="302"/>
      <c r="AB85" s="91"/>
      <c r="AC85" s="91"/>
      <c r="AD85" s="91"/>
      <c r="AE85" s="91"/>
      <c r="AF85" s="91"/>
      <c r="AG85" s="91"/>
      <c r="AH85" s="91"/>
      <c r="AI85" s="91"/>
      <c r="AJ85" s="91"/>
      <c r="AK85" s="91"/>
      <c r="AL85" s="91"/>
      <c r="AM85" s="91"/>
      <c r="AN85" s="91"/>
      <c r="AO85" s="91"/>
      <c r="AP85" s="91"/>
      <c r="AQ85" s="91"/>
      <c r="AR85" s="91"/>
      <c r="AS85" s="91"/>
      <c r="AT85" s="91"/>
      <c r="AU85" s="91"/>
      <c r="AV85" s="91"/>
      <c r="AW85" s="91"/>
      <c r="AX85" s="91"/>
      <c r="AY85" s="91"/>
      <c r="AZ85" s="91"/>
      <c r="BA85" s="91"/>
      <c r="BB85" s="91"/>
      <c r="BC85" s="91"/>
    </row>
    <row r="86" spans="2:55" ht="16.5" thickBot="1">
      <c r="B86" s="101">
        <v>2</v>
      </c>
      <c r="C86" s="226" t="s">
        <v>69</v>
      </c>
      <c r="D86" s="17"/>
      <c r="E86" s="102"/>
      <c r="F86" s="101" t="s">
        <v>18</v>
      </c>
      <c r="G86" s="11"/>
      <c r="H86" s="102"/>
      <c r="I86" s="101" t="s">
        <v>18</v>
      </c>
      <c r="J86" s="11"/>
      <c r="K86" s="102"/>
      <c r="L86" s="101" t="s">
        <v>18</v>
      </c>
      <c r="M86" s="11"/>
      <c r="N86" s="102"/>
      <c r="O86" s="101" t="s">
        <v>18</v>
      </c>
      <c r="P86" s="11"/>
      <c r="Q86" s="102"/>
      <c r="R86" s="101" t="s">
        <v>18</v>
      </c>
      <c r="S86" s="11"/>
      <c r="T86" s="102"/>
      <c r="U86" s="101" t="s">
        <v>18</v>
      </c>
      <c r="V86" s="11"/>
      <c r="W86" s="102"/>
      <c r="X86" s="101" t="s">
        <v>18</v>
      </c>
      <c r="Y86" s="11"/>
      <c r="Z86" s="102"/>
      <c r="AA86" s="101" t="s">
        <v>18</v>
      </c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</row>
    <row r="87" spans="2:55" ht="16.5" thickBot="1">
      <c r="B87" s="103" t="s">
        <v>36</v>
      </c>
      <c r="C87" s="99" t="s">
        <v>37</v>
      </c>
      <c r="D87" s="27"/>
      <c r="E87" s="134"/>
      <c r="F87" s="127">
        <f>F47</f>
        <v>0</v>
      </c>
      <c r="G87" s="26"/>
      <c r="H87" s="134"/>
      <c r="I87" s="127">
        <f>I47</f>
        <v>0</v>
      </c>
      <c r="J87" s="26"/>
      <c r="K87" s="134"/>
      <c r="L87" s="127">
        <f>L47</f>
        <v>0</v>
      </c>
      <c r="M87" s="26"/>
      <c r="N87" s="134"/>
      <c r="O87" s="127">
        <f>O47</f>
        <v>0</v>
      </c>
      <c r="P87" s="26"/>
      <c r="Q87" s="134"/>
      <c r="R87" s="127">
        <f>R47</f>
        <v>0</v>
      </c>
      <c r="S87" s="26"/>
      <c r="T87" s="134"/>
      <c r="U87" s="127">
        <f>U47</f>
        <v>0</v>
      </c>
      <c r="V87" s="26"/>
      <c r="W87" s="134"/>
      <c r="X87" s="127">
        <f>X47</f>
        <v>0</v>
      </c>
      <c r="Y87" s="26"/>
      <c r="Z87" s="134"/>
      <c r="AA87" s="127">
        <f>AA47</f>
        <v>0</v>
      </c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</row>
    <row r="88" spans="2:55" ht="16.5" thickBot="1">
      <c r="B88" s="103" t="s">
        <v>40</v>
      </c>
      <c r="C88" s="99" t="s">
        <v>41</v>
      </c>
      <c r="D88" s="28"/>
      <c r="E88" s="135"/>
      <c r="F88" s="136">
        <f>F60</f>
        <v>0</v>
      </c>
      <c r="G88" s="49"/>
      <c r="H88" s="135"/>
      <c r="I88" s="136">
        <f>I60</f>
        <v>0</v>
      </c>
      <c r="J88" s="49"/>
      <c r="K88" s="135"/>
      <c r="L88" s="136">
        <f>L60</f>
        <v>0</v>
      </c>
      <c r="M88" s="49"/>
      <c r="N88" s="135"/>
      <c r="O88" s="136">
        <f>O60</f>
        <v>0</v>
      </c>
      <c r="P88" s="49"/>
      <c r="Q88" s="135"/>
      <c r="R88" s="136">
        <f>R60</f>
        <v>0</v>
      </c>
      <c r="S88" s="49"/>
      <c r="T88" s="135"/>
      <c r="U88" s="136">
        <f>U60</f>
        <v>0</v>
      </c>
      <c r="V88" s="49"/>
      <c r="W88" s="135"/>
      <c r="X88" s="136">
        <f>X60</f>
        <v>0</v>
      </c>
      <c r="Y88" s="49"/>
      <c r="Z88" s="135"/>
      <c r="AA88" s="136">
        <f>AA60</f>
        <v>0</v>
      </c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</row>
    <row r="89" spans="2:55" ht="16.5" thickBot="1">
      <c r="B89" s="103" t="s">
        <v>58</v>
      </c>
      <c r="C89" s="99" t="s">
        <v>59</v>
      </c>
      <c r="D89" s="28"/>
      <c r="E89" s="135"/>
      <c r="F89" s="136">
        <f>F80</f>
        <v>0</v>
      </c>
      <c r="G89" s="49"/>
      <c r="H89" s="135"/>
      <c r="I89" s="136">
        <f>I80</f>
        <v>0</v>
      </c>
      <c r="J89" s="49"/>
      <c r="K89" s="135"/>
      <c r="L89" s="136">
        <f>L80</f>
        <v>0</v>
      </c>
      <c r="M89" s="49"/>
      <c r="N89" s="135"/>
      <c r="O89" s="136">
        <f>O80</f>
        <v>0</v>
      </c>
      <c r="P89" s="49"/>
      <c r="Q89" s="135"/>
      <c r="R89" s="136">
        <f>R80</f>
        <v>0</v>
      </c>
      <c r="S89" s="49"/>
      <c r="T89" s="135"/>
      <c r="U89" s="136">
        <f>U80</f>
        <v>0</v>
      </c>
      <c r="V89" s="49"/>
      <c r="W89" s="135"/>
      <c r="X89" s="136">
        <f>X80</f>
        <v>0</v>
      </c>
      <c r="Y89" s="49"/>
      <c r="Z89" s="135"/>
      <c r="AA89" s="136">
        <f>AA80</f>
        <v>0</v>
      </c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</row>
    <row r="90" spans="2:55" s="79" customFormat="1" ht="16.5" thickBot="1">
      <c r="B90" s="300" t="s">
        <v>151</v>
      </c>
      <c r="C90" s="300"/>
      <c r="D90" s="83"/>
      <c r="E90" s="137"/>
      <c r="F90" s="125">
        <f>SUM(F87:F89)</f>
        <v>0</v>
      </c>
      <c r="G90" s="81"/>
      <c r="H90" s="137"/>
      <c r="I90" s="125">
        <f>SUM(I87:I89)</f>
        <v>0</v>
      </c>
      <c r="J90" s="81"/>
      <c r="K90" s="137"/>
      <c r="L90" s="125">
        <f>SUM(L87:L89)</f>
        <v>0</v>
      </c>
      <c r="M90" s="81"/>
      <c r="N90" s="137"/>
      <c r="O90" s="125">
        <f>SUM(O87:O89)</f>
        <v>0</v>
      </c>
      <c r="P90" s="81"/>
      <c r="Q90" s="137"/>
      <c r="R90" s="125">
        <f>SUM(R87:R89)</f>
        <v>0</v>
      </c>
      <c r="S90" s="81"/>
      <c r="T90" s="137"/>
      <c r="U90" s="125">
        <f>SUM(U87:U89)</f>
        <v>0</v>
      </c>
      <c r="V90" s="81"/>
      <c r="W90" s="137"/>
      <c r="X90" s="125">
        <f>SUM(X87:X89)</f>
        <v>0</v>
      </c>
      <c r="Y90" s="81"/>
      <c r="Z90" s="137"/>
      <c r="AA90" s="125">
        <f>SUM(AA87:AA89)</f>
        <v>0</v>
      </c>
      <c r="AB90" s="81"/>
      <c r="AC90" s="81"/>
      <c r="AD90" s="81"/>
      <c r="AE90" s="81"/>
      <c r="AF90" s="81"/>
      <c r="AG90" s="81"/>
      <c r="AH90" s="81"/>
      <c r="AI90" s="81"/>
      <c r="AJ90" s="81"/>
      <c r="AK90" s="81"/>
      <c r="AL90" s="81"/>
      <c r="AM90" s="81"/>
      <c r="AN90" s="81"/>
      <c r="AO90" s="81"/>
      <c r="AP90" s="81"/>
      <c r="AQ90" s="81"/>
      <c r="AR90" s="81"/>
      <c r="AS90" s="81"/>
      <c r="AT90" s="81"/>
      <c r="AU90" s="81"/>
      <c r="AV90" s="81"/>
      <c r="AW90" s="81"/>
      <c r="AX90" s="81"/>
      <c r="AY90" s="81"/>
      <c r="AZ90" s="81"/>
      <c r="BA90" s="81"/>
      <c r="BB90" s="81"/>
      <c r="BC90" s="81"/>
    </row>
    <row r="91" spans="2:55" ht="30.95" customHeight="1" thickBot="1">
      <c r="B91" s="9"/>
      <c r="C91" s="9"/>
      <c r="D91" s="9"/>
      <c r="E91" s="9"/>
      <c r="F91" s="10"/>
      <c r="G91" s="10"/>
      <c r="H91" s="9"/>
      <c r="I91" s="10"/>
      <c r="J91" s="10"/>
      <c r="K91" s="9"/>
      <c r="L91" s="10"/>
      <c r="M91" s="10"/>
      <c r="N91" s="9"/>
      <c r="O91" s="10"/>
      <c r="P91" s="10"/>
      <c r="Q91" s="9"/>
      <c r="R91" s="10"/>
      <c r="S91" s="10"/>
      <c r="T91" s="9"/>
      <c r="U91" s="10"/>
      <c r="V91" s="10"/>
      <c r="W91" s="9"/>
      <c r="X91" s="10"/>
      <c r="Y91" s="10"/>
      <c r="Z91" s="9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</row>
    <row r="92" spans="2:55" s="79" customFormat="1" ht="16.5" thickBot="1">
      <c r="B92" s="300" t="s">
        <v>70</v>
      </c>
      <c r="C92" s="300"/>
      <c r="D92" s="91"/>
      <c r="E92" s="302" t="s">
        <v>206</v>
      </c>
      <c r="F92" s="302"/>
      <c r="G92" s="91"/>
      <c r="H92" s="302" t="s">
        <v>206</v>
      </c>
      <c r="I92" s="302"/>
      <c r="J92" s="91"/>
      <c r="K92" s="302" t="s">
        <v>206</v>
      </c>
      <c r="L92" s="302"/>
      <c r="M92" s="91"/>
      <c r="N92" s="302" t="s">
        <v>206</v>
      </c>
      <c r="O92" s="302"/>
      <c r="P92" s="91"/>
      <c r="Q92" s="302" t="s">
        <v>206</v>
      </c>
      <c r="R92" s="302"/>
      <c r="S92" s="91"/>
      <c r="T92" s="302" t="s">
        <v>206</v>
      </c>
      <c r="U92" s="302"/>
      <c r="V92" s="91"/>
      <c r="W92" s="302" t="s">
        <v>206</v>
      </c>
      <c r="X92" s="302"/>
      <c r="Y92" s="91"/>
      <c r="Z92" s="302" t="s">
        <v>206</v>
      </c>
      <c r="AA92" s="302"/>
      <c r="AB92" s="91"/>
      <c r="AC92" s="91"/>
      <c r="AD92" s="91"/>
      <c r="AE92" s="91"/>
      <c r="AF92" s="91"/>
      <c r="AG92" s="91"/>
      <c r="AH92" s="91"/>
      <c r="AI92" s="91"/>
      <c r="AJ92" s="91"/>
      <c r="AK92" s="91"/>
      <c r="AL92" s="91"/>
      <c r="AM92" s="91"/>
      <c r="AN92" s="91"/>
      <c r="AO92" s="91"/>
      <c r="AP92" s="91"/>
      <c r="AQ92" s="91"/>
      <c r="AR92" s="91"/>
      <c r="AS92" s="91"/>
      <c r="AT92" s="91"/>
      <c r="AU92" s="91"/>
      <c r="AV92" s="91"/>
      <c r="AW92" s="91"/>
      <c r="AX92" s="91"/>
      <c r="AY92" s="91"/>
      <c r="AZ92" s="91"/>
      <c r="BA92" s="91"/>
      <c r="BB92" s="91"/>
      <c r="BC92" s="91"/>
    </row>
    <row r="93" spans="2:55" ht="16.5" thickBot="1">
      <c r="B93" s="138" t="s">
        <v>71</v>
      </c>
      <c r="C93" s="138"/>
      <c r="D93" s="30"/>
      <c r="E93" s="141"/>
      <c r="F93" s="141">
        <f>F$34+F$90-SUM(F52:F58)</f>
        <v>0</v>
      </c>
      <c r="G93" s="30"/>
      <c r="H93" s="141"/>
      <c r="I93" s="141">
        <f>I$34+I$90-SUM(I52:I58)</f>
        <v>0</v>
      </c>
      <c r="J93" s="30"/>
      <c r="K93" s="141"/>
      <c r="L93" s="141">
        <f>L$34+L$90-SUM(L52:L58)</f>
        <v>0</v>
      </c>
      <c r="M93" s="30"/>
      <c r="N93" s="141"/>
      <c r="O93" s="141">
        <f>O$34+O$90-SUM(O52:O58)</f>
        <v>0</v>
      </c>
      <c r="P93" s="30"/>
      <c r="Q93" s="141"/>
      <c r="R93" s="141">
        <f>R$34+R$90-SUM(R52:R58)</f>
        <v>0</v>
      </c>
      <c r="S93" s="30"/>
      <c r="T93" s="141"/>
      <c r="U93" s="141">
        <f>U$34+U$90-SUM(U52:U58)</f>
        <v>0</v>
      </c>
      <c r="V93" s="30"/>
      <c r="W93" s="141"/>
      <c r="X93" s="141">
        <f>X$34+X$90-SUM(X52:X58)</f>
        <v>0</v>
      </c>
      <c r="Y93" s="30"/>
      <c r="Z93" s="141"/>
      <c r="AA93" s="141">
        <f>AA$34+AA$90-SUM(AA52:AA58)</f>
        <v>0</v>
      </c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0"/>
      <c r="AS93" s="30"/>
      <c r="AT93" s="30"/>
      <c r="AU93" s="30"/>
      <c r="AV93" s="30"/>
      <c r="AW93" s="30"/>
      <c r="AX93" s="30"/>
      <c r="AY93" s="30"/>
      <c r="AZ93" s="30"/>
      <c r="BA93" s="30"/>
      <c r="BB93" s="30"/>
      <c r="BC93" s="30"/>
    </row>
    <row r="94" spans="2:55" ht="16.5" thickBot="1">
      <c r="B94" s="138" t="s">
        <v>72</v>
      </c>
      <c r="C94" s="138"/>
      <c r="D94" s="30"/>
      <c r="E94" s="141"/>
      <c r="F94" s="141">
        <f>F$34+F$90</f>
        <v>0</v>
      </c>
      <c r="G94" s="30"/>
      <c r="H94" s="141"/>
      <c r="I94" s="141">
        <f>I$34+I$90</f>
        <v>0</v>
      </c>
      <c r="J94" s="30"/>
      <c r="K94" s="141"/>
      <c r="L94" s="141">
        <f>L$34+L$90</f>
        <v>0</v>
      </c>
      <c r="M94" s="30"/>
      <c r="N94" s="141"/>
      <c r="O94" s="141">
        <f>O$34+O$90</f>
        <v>0</v>
      </c>
      <c r="P94" s="30"/>
      <c r="Q94" s="141"/>
      <c r="R94" s="141">
        <f>R$34+R$90</f>
        <v>0</v>
      </c>
      <c r="S94" s="30"/>
      <c r="T94" s="141"/>
      <c r="U94" s="141">
        <f>U$34+U$90</f>
        <v>0</v>
      </c>
      <c r="V94" s="30"/>
      <c r="W94" s="141"/>
      <c r="X94" s="141">
        <f>X$34+X$90</f>
        <v>0</v>
      </c>
      <c r="Y94" s="30"/>
      <c r="Z94" s="141"/>
      <c r="AA94" s="141">
        <f>AA$34+AA$90</f>
        <v>0</v>
      </c>
      <c r="AB94" s="30"/>
      <c r="AC94" s="30"/>
      <c r="AD94" s="30"/>
      <c r="AE94" s="30"/>
      <c r="AF94" s="30"/>
      <c r="AG94" s="30"/>
      <c r="AH94" s="30"/>
      <c r="AI94" s="30"/>
      <c r="AJ94" s="30"/>
      <c r="AK94" s="30"/>
      <c r="AL94" s="30"/>
      <c r="AM94" s="30"/>
      <c r="AN94" s="30"/>
      <c r="AO94" s="30"/>
      <c r="AP94" s="30"/>
      <c r="AQ94" s="30"/>
      <c r="AR94" s="30"/>
      <c r="AS94" s="30"/>
      <c r="AT94" s="30"/>
      <c r="AU94" s="30"/>
      <c r="AV94" s="30"/>
      <c r="AW94" s="30"/>
      <c r="AX94" s="30"/>
      <c r="AY94" s="30"/>
      <c r="AZ94" s="30"/>
      <c r="BA94" s="30"/>
      <c r="BB94" s="30"/>
      <c r="BC94" s="30"/>
    </row>
    <row r="95" spans="2:55" ht="16.5" thickBot="1">
      <c r="B95" s="101">
        <v>3</v>
      </c>
      <c r="C95" s="226" t="s">
        <v>73</v>
      </c>
      <c r="D95" s="11"/>
      <c r="E95" s="101" t="s">
        <v>158</v>
      </c>
      <c r="F95" s="101" t="s">
        <v>18</v>
      </c>
      <c r="G95" s="11"/>
      <c r="H95" s="101" t="s">
        <v>158</v>
      </c>
      <c r="I95" s="101" t="s">
        <v>18</v>
      </c>
      <c r="J95" s="11"/>
      <c r="K95" s="101" t="s">
        <v>158</v>
      </c>
      <c r="L95" s="101" t="s">
        <v>18</v>
      </c>
      <c r="M95" s="11"/>
      <c r="N95" s="101" t="s">
        <v>158</v>
      </c>
      <c r="O95" s="101" t="s">
        <v>18</v>
      </c>
      <c r="P95" s="11"/>
      <c r="Q95" s="101" t="s">
        <v>158</v>
      </c>
      <c r="R95" s="101" t="s">
        <v>18</v>
      </c>
      <c r="S95" s="11"/>
      <c r="T95" s="101" t="s">
        <v>158</v>
      </c>
      <c r="U95" s="101" t="s">
        <v>18</v>
      </c>
      <c r="V95" s="11"/>
      <c r="W95" s="101" t="s">
        <v>158</v>
      </c>
      <c r="X95" s="101" t="s">
        <v>18</v>
      </c>
      <c r="Y95" s="11"/>
      <c r="Z95" s="101" t="s">
        <v>158</v>
      </c>
      <c r="AA95" s="101" t="s">
        <v>18</v>
      </c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</row>
    <row r="96" spans="2:55" ht="80.25" thickBot="1">
      <c r="B96" s="103" t="s">
        <v>19</v>
      </c>
      <c r="C96" s="139" t="s">
        <v>159</v>
      </c>
      <c r="D96" s="16"/>
      <c r="E96" s="123">
        <f>(1/12)*5%</f>
        <v>4.1666666666666666E-3</v>
      </c>
      <c r="F96" s="111">
        <f>F$93*E96</f>
        <v>0</v>
      </c>
      <c r="G96" s="25"/>
      <c r="H96" s="123">
        <f>$E$96</f>
        <v>4.1666666666666666E-3</v>
      </c>
      <c r="I96" s="111">
        <f>I$93*H96</f>
        <v>0</v>
      </c>
      <c r="J96" s="25"/>
      <c r="K96" s="123">
        <f>$E$96</f>
        <v>4.1666666666666666E-3</v>
      </c>
      <c r="L96" s="111">
        <f>L$93*K96</f>
        <v>0</v>
      </c>
      <c r="M96" s="25"/>
      <c r="N96" s="123">
        <f>$E$96</f>
        <v>4.1666666666666666E-3</v>
      </c>
      <c r="O96" s="111">
        <f>O$93*N96</f>
        <v>0</v>
      </c>
      <c r="P96" s="25"/>
      <c r="Q96" s="123">
        <f>$E$96</f>
        <v>4.1666666666666666E-3</v>
      </c>
      <c r="R96" s="111">
        <f>R$93*Q96</f>
        <v>0</v>
      </c>
      <c r="S96" s="25"/>
      <c r="T96" s="123"/>
      <c r="U96" s="111">
        <f>U$93*T96</f>
        <v>0</v>
      </c>
      <c r="V96" s="25"/>
      <c r="W96" s="123"/>
      <c r="X96" s="111">
        <f>X$93*W96</f>
        <v>0</v>
      </c>
      <c r="Y96" s="25"/>
      <c r="Z96" s="123">
        <f>$E$96</f>
        <v>4.1666666666666666E-3</v>
      </c>
      <c r="AA96" s="111">
        <f>AA$93*Z96</f>
        <v>0</v>
      </c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5"/>
      <c r="AW96" s="25"/>
      <c r="AX96" s="25"/>
      <c r="AY96" s="25"/>
      <c r="AZ96" s="25"/>
      <c r="BA96" s="25"/>
      <c r="BB96" s="25"/>
      <c r="BC96" s="25"/>
    </row>
    <row r="97" spans="2:55" ht="16.5" thickBot="1">
      <c r="B97" s="103" t="s">
        <v>21</v>
      </c>
      <c r="C97" s="140" t="s">
        <v>74</v>
      </c>
      <c r="D97" s="15"/>
      <c r="E97" s="122">
        <v>0.08</v>
      </c>
      <c r="F97" s="109">
        <f>F96*E97</f>
        <v>0</v>
      </c>
      <c r="G97" s="47"/>
      <c r="H97" s="123">
        <f>$E$97</f>
        <v>0.08</v>
      </c>
      <c r="I97" s="109">
        <f>I96*H97</f>
        <v>0</v>
      </c>
      <c r="J97" s="47"/>
      <c r="K97" s="123">
        <f>$E$97</f>
        <v>0.08</v>
      </c>
      <c r="L97" s="109">
        <f>L96*K97</f>
        <v>0</v>
      </c>
      <c r="M97" s="47"/>
      <c r="N97" s="123">
        <f>$E$97</f>
        <v>0.08</v>
      </c>
      <c r="O97" s="109">
        <f>O96*N97</f>
        <v>0</v>
      </c>
      <c r="P97" s="47"/>
      <c r="Q97" s="123">
        <f>$E$97</f>
        <v>0.08</v>
      </c>
      <c r="R97" s="109">
        <f>R96*Q97</f>
        <v>0</v>
      </c>
      <c r="S97" s="47"/>
      <c r="T97" s="123"/>
      <c r="U97" s="109">
        <f>U96*T97</f>
        <v>0</v>
      </c>
      <c r="V97" s="47"/>
      <c r="W97" s="123"/>
      <c r="X97" s="109">
        <f>X96*W97</f>
        <v>0</v>
      </c>
      <c r="Y97" s="47"/>
      <c r="Z97" s="123">
        <f>$E$97</f>
        <v>0.08</v>
      </c>
      <c r="AA97" s="109">
        <f>AA96*Z97</f>
        <v>0</v>
      </c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</row>
    <row r="98" spans="2:55" ht="67.5" thickBot="1">
      <c r="B98" s="103" t="s">
        <v>23</v>
      </c>
      <c r="C98" s="140" t="s">
        <v>160</v>
      </c>
      <c r="D98" s="15"/>
      <c r="E98" s="122">
        <v>0.02</v>
      </c>
      <c r="F98" s="109">
        <f>F96*E98</f>
        <v>0</v>
      </c>
      <c r="G98" s="47"/>
      <c r="H98" s="123">
        <f>$E$98</f>
        <v>0.02</v>
      </c>
      <c r="I98" s="109">
        <f>I96*H98</f>
        <v>0</v>
      </c>
      <c r="J98" s="47"/>
      <c r="K98" s="123">
        <f>$E$98</f>
        <v>0.02</v>
      </c>
      <c r="L98" s="109">
        <f>L96*K98</f>
        <v>0</v>
      </c>
      <c r="M98" s="47"/>
      <c r="N98" s="123">
        <f>$E$98</f>
        <v>0.02</v>
      </c>
      <c r="O98" s="109">
        <f>O96*N98</f>
        <v>0</v>
      </c>
      <c r="P98" s="47"/>
      <c r="Q98" s="123">
        <f>$E$98</f>
        <v>0.02</v>
      </c>
      <c r="R98" s="109">
        <f>R96*Q98</f>
        <v>0</v>
      </c>
      <c r="S98" s="47"/>
      <c r="T98" s="123"/>
      <c r="U98" s="109">
        <f>U96*T98</f>
        <v>0</v>
      </c>
      <c r="V98" s="47"/>
      <c r="W98" s="123"/>
      <c r="X98" s="109">
        <f>X96*W98</f>
        <v>0</v>
      </c>
      <c r="Y98" s="47"/>
      <c r="Z98" s="123">
        <f>$E$98</f>
        <v>0.02</v>
      </c>
      <c r="AA98" s="109">
        <f>AA96*Z98</f>
        <v>0</v>
      </c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</row>
    <row r="99" spans="2:55" ht="54.75" thickBot="1">
      <c r="B99" s="103" t="s">
        <v>25</v>
      </c>
      <c r="C99" s="140" t="s">
        <v>161</v>
      </c>
      <c r="D99" s="16"/>
      <c r="E99" s="123">
        <f>7/30/12</f>
        <v>1.9444444444444445E-2</v>
      </c>
      <c r="F99" s="109">
        <f>F94*E99</f>
        <v>0</v>
      </c>
      <c r="G99" s="47"/>
      <c r="H99" s="123">
        <f>$E$99</f>
        <v>1.9444444444444445E-2</v>
      </c>
      <c r="I99" s="109">
        <f>I94*H99</f>
        <v>0</v>
      </c>
      <c r="J99" s="47"/>
      <c r="K99" s="123">
        <f>$E$99</f>
        <v>1.9444444444444445E-2</v>
      </c>
      <c r="L99" s="109">
        <f>L94*K99</f>
        <v>0</v>
      </c>
      <c r="M99" s="47"/>
      <c r="N99" s="123">
        <f>$E$99</f>
        <v>1.9444444444444445E-2</v>
      </c>
      <c r="O99" s="109">
        <f>O94*N99</f>
        <v>0</v>
      </c>
      <c r="P99" s="47"/>
      <c r="Q99" s="123">
        <f>$E$99</f>
        <v>1.9444444444444445E-2</v>
      </c>
      <c r="R99" s="109">
        <f>R94*Q99</f>
        <v>0</v>
      </c>
      <c r="S99" s="47"/>
      <c r="T99" s="123"/>
      <c r="U99" s="109">
        <f>U94*T99</f>
        <v>0</v>
      </c>
      <c r="V99" s="47"/>
      <c r="W99" s="123"/>
      <c r="X99" s="109">
        <f>X94*W99</f>
        <v>0</v>
      </c>
      <c r="Y99" s="47"/>
      <c r="Z99" s="123">
        <f>$E$99</f>
        <v>1.9444444444444445E-2</v>
      </c>
      <c r="AA99" s="109">
        <f>AA94*Z99</f>
        <v>0</v>
      </c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</row>
    <row r="100" spans="2:55" ht="16.5" thickBot="1">
      <c r="B100" s="103" t="s">
        <v>27</v>
      </c>
      <c r="C100" s="140" t="s">
        <v>75</v>
      </c>
      <c r="D100" s="15"/>
      <c r="E100" s="142">
        <f>E60</f>
        <v>0.36800000000000005</v>
      </c>
      <c r="F100" s="109">
        <f>F99*E100</f>
        <v>0</v>
      </c>
      <c r="G100" s="47"/>
      <c r="H100" s="142">
        <f>H60</f>
        <v>0.36800000000000005</v>
      </c>
      <c r="I100" s="109">
        <f>I99*H100</f>
        <v>0</v>
      </c>
      <c r="J100" s="47"/>
      <c r="K100" s="142">
        <f>K60</f>
        <v>0.36800000000000005</v>
      </c>
      <c r="L100" s="109">
        <f>L99*K100</f>
        <v>0</v>
      </c>
      <c r="M100" s="47"/>
      <c r="N100" s="142">
        <f>N60</f>
        <v>0.36800000000000005</v>
      </c>
      <c r="O100" s="109">
        <f>O99*N100</f>
        <v>0</v>
      </c>
      <c r="P100" s="47"/>
      <c r="Q100" s="142">
        <f>Q60</f>
        <v>0.36800000000000005</v>
      </c>
      <c r="R100" s="109">
        <f>R99*Q100</f>
        <v>0</v>
      </c>
      <c r="S100" s="47"/>
      <c r="T100" s="142"/>
      <c r="U100" s="109">
        <f>U99*T100</f>
        <v>0</v>
      </c>
      <c r="V100" s="47"/>
      <c r="W100" s="142"/>
      <c r="X100" s="109">
        <f>X99*W100</f>
        <v>0</v>
      </c>
      <c r="Y100" s="47"/>
      <c r="Z100" s="142">
        <f>Z60</f>
        <v>0.36800000000000005</v>
      </c>
      <c r="AA100" s="109">
        <f>AA99*Z100</f>
        <v>0</v>
      </c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</row>
    <row r="101" spans="2:55" ht="67.5" thickBot="1">
      <c r="B101" s="103" t="s">
        <v>29</v>
      </c>
      <c r="C101" s="140" t="s">
        <v>162</v>
      </c>
      <c r="D101" s="15"/>
      <c r="E101" s="122">
        <v>0.02</v>
      </c>
      <c r="F101" s="109">
        <f>F99*E101</f>
        <v>0</v>
      </c>
      <c r="G101" s="47"/>
      <c r="H101" s="122">
        <f>$E$101</f>
        <v>0.02</v>
      </c>
      <c r="I101" s="109">
        <f>I99*H101</f>
        <v>0</v>
      </c>
      <c r="J101" s="47"/>
      <c r="K101" s="122">
        <f>$E$101</f>
        <v>0.02</v>
      </c>
      <c r="L101" s="109">
        <f>L99*K101</f>
        <v>0</v>
      </c>
      <c r="M101" s="47"/>
      <c r="N101" s="122">
        <f>$E$101</f>
        <v>0.02</v>
      </c>
      <c r="O101" s="109">
        <f>O99*N101</f>
        <v>0</v>
      </c>
      <c r="P101" s="47"/>
      <c r="Q101" s="122">
        <f>$E$101</f>
        <v>0.02</v>
      </c>
      <c r="R101" s="109">
        <f>R99*Q101</f>
        <v>0</v>
      </c>
      <c r="S101" s="47"/>
      <c r="T101" s="122"/>
      <c r="U101" s="109">
        <f>U99*T101</f>
        <v>0</v>
      </c>
      <c r="V101" s="47"/>
      <c r="W101" s="122"/>
      <c r="X101" s="109">
        <f>X99*W101</f>
        <v>0</v>
      </c>
      <c r="Y101" s="47"/>
      <c r="Z101" s="122">
        <f>$E$101</f>
        <v>0.02</v>
      </c>
      <c r="AA101" s="109">
        <f>AA99*Z101</f>
        <v>0</v>
      </c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</row>
    <row r="102" spans="2:55" s="79" customFormat="1" ht="16.5" thickBot="1">
      <c r="B102" s="300" t="s">
        <v>152</v>
      </c>
      <c r="C102" s="300"/>
      <c r="D102" s="84"/>
      <c r="E102" s="143"/>
      <c r="F102" s="125">
        <f>SUM(F96:F101)</f>
        <v>0</v>
      </c>
      <c r="G102" s="81"/>
      <c r="H102" s="143"/>
      <c r="I102" s="125">
        <f>SUM(I96:I101)</f>
        <v>0</v>
      </c>
      <c r="J102" s="81"/>
      <c r="K102" s="143"/>
      <c r="L102" s="125">
        <f>SUM(L96:L101)</f>
        <v>0</v>
      </c>
      <c r="M102" s="81"/>
      <c r="N102" s="143"/>
      <c r="O102" s="125">
        <f>SUM(O96:O101)</f>
        <v>0</v>
      </c>
      <c r="P102" s="81"/>
      <c r="Q102" s="143"/>
      <c r="R102" s="125">
        <f>SUM(R96:R101)</f>
        <v>0</v>
      </c>
      <c r="S102" s="81"/>
      <c r="T102" s="143"/>
      <c r="U102" s="125">
        <f>SUM(U96:U101)</f>
        <v>0</v>
      </c>
      <c r="V102" s="81"/>
      <c r="W102" s="143"/>
      <c r="X102" s="125">
        <f>SUM(X96:X101)</f>
        <v>0</v>
      </c>
      <c r="Y102" s="81"/>
      <c r="Z102" s="143"/>
      <c r="AA102" s="125">
        <f>SUM(AA96:AA101)</f>
        <v>0</v>
      </c>
      <c r="AB102" s="81"/>
      <c r="AC102" s="81"/>
      <c r="AD102" s="81"/>
      <c r="AE102" s="81"/>
      <c r="AF102" s="81"/>
      <c r="AG102" s="81"/>
      <c r="AH102" s="81"/>
      <c r="AI102" s="81"/>
      <c r="AJ102" s="81"/>
      <c r="AK102" s="81"/>
      <c r="AL102" s="81"/>
      <c r="AM102" s="81"/>
      <c r="AN102" s="81"/>
      <c r="AO102" s="81"/>
      <c r="AP102" s="81"/>
      <c r="AQ102" s="81"/>
      <c r="AR102" s="81"/>
      <c r="AS102" s="81"/>
      <c r="AT102" s="81"/>
      <c r="AU102" s="81"/>
      <c r="AV102" s="81"/>
      <c r="AW102" s="81"/>
      <c r="AX102" s="81"/>
      <c r="AY102" s="81"/>
      <c r="AZ102" s="81"/>
      <c r="BA102" s="81"/>
      <c r="BB102" s="81"/>
      <c r="BC102" s="81"/>
    </row>
    <row r="103" spans="2:55" ht="15.75" customHeight="1">
      <c r="B103" s="86" t="s">
        <v>14</v>
      </c>
      <c r="C103" s="72"/>
      <c r="D103" s="72"/>
      <c r="E103" s="72"/>
      <c r="F103" s="72"/>
      <c r="G103" s="67"/>
      <c r="H103" s="72"/>
      <c r="I103" s="72"/>
      <c r="J103" s="67"/>
      <c r="K103" s="72"/>
      <c r="L103" s="72"/>
      <c r="M103" s="67"/>
      <c r="N103" s="72"/>
      <c r="O103" s="72"/>
      <c r="P103" s="67"/>
      <c r="Q103" s="72"/>
      <c r="R103" s="72"/>
      <c r="S103" s="67"/>
      <c r="T103" s="72"/>
      <c r="U103" s="72"/>
      <c r="V103" s="67"/>
      <c r="W103" s="72"/>
      <c r="X103" s="72"/>
      <c r="Y103" s="67"/>
      <c r="Z103" s="72"/>
      <c r="AA103" s="72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7"/>
      <c r="AT103" s="67"/>
      <c r="AU103" s="67"/>
      <c r="AV103" s="67"/>
      <c r="AW103" s="67"/>
      <c r="AX103" s="67"/>
      <c r="AY103" s="67"/>
      <c r="AZ103" s="67"/>
      <c r="BA103" s="67"/>
      <c r="BB103" s="67"/>
      <c r="BC103" s="67"/>
    </row>
    <row r="104" spans="2:55" ht="15.75" customHeight="1">
      <c r="B104" s="87" t="s">
        <v>76</v>
      </c>
      <c r="C104" s="32"/>
      <c r="D104" s="32"/>
      <c r="E104" s="32"/>
      <c r="F104" s="32"/>
      <c r="G104" s="33"/>
      <c r="H104" s="32"/>
      <c r="I104" s="32"/>
      <c r="J104" s="33"/>
      <c r="K104" s="32"/>
      <c r="L104" s="32"/>
      <c r="M104" s="33"/>
      <c r="N104" s="32"/>
      <c r="O104" s="32"/>
      <c r="P104" s="33"/>
      <c r="Q104" s="32"/>
      <c r="R104" s="32"/>
      <c r="S104" s="33"/>
      <c r="T104" s="32"/>
      <c r="U104" s="32"/>
      <c r="V104" s="33"/>
      <c r="W104" s="32"/>
      <c r="X104" s="32"/>
      <c r="Y104" s="33"/>
      <c r="Z104" s="32"/>
      <c r="AA104" s="32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</row>
    <row r="105" spans="2:55" ht="15.75" customHeight="1">
      <c r="B105" s="87" t="s">
        <v>77</v>
      </c>
      <c r="C105" s="32"/>
      <c r="D105" s="32"/>
      <c r="E105" s="32"/>
      <c r="F105" s="32"/>
      <c r="G105" s="33"/>
      <c r="H105" s="32"/>
      <c r="I105" s="32"/>
      <c r="J105" s="33"/>
      <c r="K105" s="32"/>
      <c r="L105" s="32"/>
      <c r="M105" s="33"/>
      <c r="N105" s="32"/>
      <c r="O105" s="32"/>
      <c r="P105" s="33"/>
      <c r="Q105" s="32"/>
      <c r="R105" s="32"/>
      <c r="S105" s="33"/>
      <c r="T105" s="32"/>
      <c r="U105" s="32"/>
      <c r="V105" s="33"/>
      <c r="W105" s="32"/>
      <c r="X105" s="32"/>
      <c r="Y105" s="33"/>
      <c r="Z105" s="32"/>
      <c r="AA105" s="32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</row>
    <row r="106" spans="2:55" ht="15.75" customHeight="1">
      <c r="B106" s="87" t="s">
        <v>78</v>
      </c>
      <c r="C106" s="32"/>
      <c r="D106" s="32"/>
      <c r="E106" s="32"/>
      <c r="F106" s="32"/>
      <c r="G106" s="33"/>
      <c r="H106" s="32"/>
      <c r="I106" s="32"/>
      <c r="J106" s="33"/>
      <c r="K106" s="32"/>
      <c r="L106" s="32"/>
      <c r="M106" s="33"/>
      <c r="N106" s="32"/>
      <c r="O106" s="32"/>
      <c r="P106" s="33"/>
      <c r="Q106" s="32"/>
      <c r="R106" s="32"/>
      <c r="S106" s="33"/>
      <c r="T106" s="32"/>
      <c r="U106" s="32"/>
      <c r="V106" s="33"/>
      <c r="W106" s="32"/>
      <c r="X106" s="32"/>
      <c r="Y106" s="33"/>
      <c r="Z106" s="32"/>
      <c r="AA106" s="32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</row>
    <row r="107" spans="2:55" ht="30.95" customHeight="1" thickBot="1">
      <c r="B107" s="9"/>
      <c r="C107" s="9"/>
      <c r="D107" s="9"/>
      <c r="E107" s="9"/>
      <c r="F107" s="10"/>
      <c r="G107" s="10"/>
      <c r="H107" s="9"/>
      <c r="I107" s="10"/>
      <c r="J107" s="10"/>
      <c r="K107" s="9"/>
      <c r="L107" s="10"/>
      <c r="M107" s="10"/>
      <c r="N107" s="9"/>
      <c r="O107" s="10"/>
      <c r="P107" s="10"/>
      <c r="Q107" s="9"/>
      <c r="R107" s="10"/>
      <c r="S107" s="10"/>
      <c r="T107" s="9"/>
      <c r="U107" s="10"/>
      <c r="V107" s="10"/>
      <c r="W107" s="9"/>
      <c r="X107" s="10"/>
      <c r="Y107" s="10"/>
      <c r="Z107" s="9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</row>
    <row r="108" spans="2:55" s="79" customFormat="1" ht="16.5" thickBot="1">
      <c r="B108" s="300" t="s">
        <v>79</v>
      </c>
      <c r="C108" s="300"/>
      <c r="D108" s="91"/>
      <c r="E108" s="302" t="s">
        <v>205</v>
      </c>
      <c r="F108" s="302"/>
      <c r="G108" s="91"/>
      <c r="H108" s="302" t="s">
        <v>205</v>
      </c>
      <c r="I108" s="302"/>
      <c r="J108" s="91"/>
      <c r="K108" s="302" t="s">
        <v>205</v>
      </c>
      <c r="L108" s="302"/>
      <c r="M108" s="91"/>
      <c r="N108" s="302" t="s">
        <v>205</v>
      </c>
      <c r="O108" s="302"/>
      <c r="P108" s="91"/>
      <c r="Q108" s="302" t="s">
        <v>205</v>
      </c>
      <c r="R108" s="302"/>
      <c r="S108" s="91"/>
      <c r="T108" s="302" t="s">
        <v>205</v>
      </c>
      <c r="U108" s="302"/>
      <c r="V108" s="91"/>
      <c r="W108" s="302" t="s">
        <v>205</v>
      </c>
      <c r="X108" s="302"/>
      <c r="Y108" s="91"/>
      <c r="Z108" s="302" t="s">
        <v>205</v>
      </c>
      <c r="AA108" s="302"/>
      <c r="AB108" s="91"/>
      <c r="AC108" s="91"/>
      <c r="AD108" s="91"/>
      <c r="AE108" s="91"/>
      <c r="AF108" s="91"/>
      <c r="AG108" s="91"/>
      <c r="AH108" s="91"/>
      <c r="AI108" s="91"/>
      <c r="AJ108" s="91"/>
      <c r="AK108" s="91"/>
      <c r="AL108" s="91"/>
      <c r="AM108" s="91"/>
      <c r="AN108" s="91"/>
      <c r="AO108" s="91"/>
      <c r="AP108" s="91"/>
      <c r="AQ108" s="91"/>
      <c r="AR108" s="91"/>
      <c r="AS108" s="91"/>
      <c r="AT108" s="91"/>
      <c r="AU108" s="91"/>
      <c r="AV108" s="91"/>
      <c r="AW108" s="91"/>
      <c r="AX108" s="91"/>
      <c r="AY108" s="91"/>
      <c r="AZ108" s="91"/>
      <c r="BA108" s="91"/>
      <c r="BB108" s="91"/>
      <c r="BC108" s="91"/>
    </row>
    <row r="109" spans="2:55" ht="14.45" customHeight="1" thickBot="1">
      <c r="B109" s="144" t="s">
        <v>14</v>
      </c>
      <c r="C109" s="145"/>
      <c r="D109" s="67"/>
      <c r="E109" s="67"/>
      <c r="F109" s="67"/>
      <c r="G109" s="67"/>
      <c r="H109" s="67"/>
      <c r="I109" s="67"/>
      <c r="J109" s="67"/>
      <c r="K109" s="67"/>
      <c r="L109" s="67"/>
      <c r="M109" s="67"/>
      <c r="N109" s="67"/>
      <c r="O109" s="67"/>
      <c r="P109" s="67"/>
      <c r="Q109" s="67"/>
      <c r="R109" s="67"/>
      <c r="S109" s="67"/>
      <c r="T109" s="67"/>
      <c r="U109" s="67"/>
      <c r="V109" s="67"/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  <c r="AN109" s="67"/>
      <c r="AO109" s="67"/>
      <c r="AP109" s="67"/>
      <c r="AQ109" s="67"/>
      <c r="AR109" s="67"/>
      <c r="AS109" s="67"/>
      <c r="AT109" s="67"/>
      <c r="AU109" s="67"/>
      <c r="AV109" s="67"/>
      <c r="AW109" s="67"/>
      <c r="AX109" s="67"/>
      <c r="AY109" s="67"/>
      <c r="AZ109" s="67"/>
      <c r="BA109" s="67"/>
      <c r="BB109" s="67"/>
      <c r="BC109" s="67"/>
    </row>
    <row r="110" spans="2:55" ht="16.5" thickBot="1">
      <c r="B110" s="119" t="s">
        <v>80</v>
      </c>
      <c r="C110" s="120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  <c r="AH110" s="32"/>
      <c r="AI110" s="32"/>
      <c r="AJ110" s="32"/>
      <c r="AK110" s="32"/>
      <c r="AL110" s="32"/>
      <c r="AM110" s="32"/>
      <c r="AN110" s="32"/>
      <c r="AO110" s="32"/>
      <c r="AP110" s="32"/>
      <c r="AQ110" s="32"/>
      <c r="AR110" s="32"/>
      <c r="AS110" s="32"/>
      <c r="AT110" s="32"/>
      <c r="AU110" s="32"/>
      <c r="AV110" s="32"/>
      <c r="AW110" s="32"/>
      <c r="AX110" s="32"/>
      <c r="AY110" s="32"/>
      <c r="AZ110" s="32"/>
      <c r="BA110" s="32"/>
      <c r="BB110" s="32"/>
      <c r="BC110" s="32"/>
    </row>
    <row r="111" spans="2:55" s="79" customFormat="1" ht="16.5" thickBot="1">
      <c r="B111" s="300" t="s">
        <v>81</v>
      </c>
      <c r="C111" s="300"/>
      <c r="D111" s="91"/>
      <c r="E111" s="303" t="s">
        <v>204</v>
      </c>
      <c r="F111" s="303"/>
      <c r="G111" s="91"/>
      <c r="H111" s="303" t="s">
        <v>204</v>
      </c>
      <c r="I111" s="303"/>
      <c r="J111" s="91"/>
      <c r="K111" s="303" t="s">
        <v>204</v>
      </c>
      <c r="L111" s="303"/>
      <c r="M111" s="91"/>
      <c r="N111" s="303" t="s">
        <v>204</v>
      </c>
      <c r="O111" s="303"/>
      <c r="P111" s="91"/>
      <c r="Q111" s="303" t="s">
        <v>204</v>
      </c>
      <c r="R111" s="303"/>
      <c r="S111" s="91"/>
      <c r="T111" s="303" t="s">
        <v>204</v>
      </c>
      <c r="U111" s="303"/>
      <c r="V111" s="91"/>
      <c r="W111" s="303" t="s">
        <v>204</v>
      </c>
      <c r="X111" s="303"/>
      <c r="Y111" s="91"/>
      <c r="Z111" s="303" t="s">
        <v>204</v>
      </c>
      <c r="AA111" s="303"/>
      <c r="AB111" s="91"/>
      <c r="AC111" s="91"/>
      <c r="AD111" s="91"/>
      <c r="AE111" s="91"/>
      <c r="AF111" s="91"/>
      <c r="AG111" s="91"/>
      <c r="AH111" s="91"/>
      <c r="AI111" s="91"/>
      <c r="AJ111" s="91"/>
      <c r="AK111" s="91"/>
      <c r="AL111" s="91"/>
      <c r="AM111" s="91"/>
      <c r="AN111" s="91"/>
      <c r="AO111" s="91"/>
      <c r="AP111" s="91"/>
      <c r="AQ111" s="91"/>
      <c r="AR111" s="91"/>
      <c r="AS111" s="91"/>
      <c r="AT111" s="91"/>
      <c r="AU111" s="91"/>
      <c r="AV111" s="91"/>
      <c r="AW111" s="91"/>
      <c r="AX111" s="91"/>
      <c r="AY111" s="91"/>
      <c r="AZ111" s="91"/>
      <c r="BA111" s="91"/>
      <c r="BB111" s="91"/>
      <c r="BC111" s="91"/>
    </row>
    <row r="112" spans="2:55" ht="16.5" thickBot="1">
      <c r="B112" s="121" t="s">
        <v>82</v>
      </c>
      <c r="C112" s="121"/>
      <c r="D112" s="18"/>
      <c r="E112" s="148"/>
      <c r="F112" s="148">
        <f>F$34+F$90+F$102</f>
        <v>0</v>
      </c>
      <c r="G112" s="18"/>
      <c r="H112" s="148"/>
      <c r="I112" s="148">
        <f>I$34+I$90+I$102</f>
        <v>0</v>
      </c>
      <c r="J112" s="18"/>
      <c r="K112" s="148"/>
      <c r="L112" s="148">
        <f>L$34+L$90+L$102</f>
        <v>0</v>
      </c>
      <c r="M112" s="18"/>
      <c r="N112" s="148"/>
      <c r="O112" s="148">
        <f>O$34+O$90+O$102</f>
        <v>0</v>
      </c>
      <c r="P112" s="18"/>
      <c r="Q112" s="148"/>
      <c r="R112" s="148">
        <f>R$34+R$90+R$102</f>
        <v>0</v>
      </c>
      <c r="S112" s="18"/>
      <c r="T112" s="148"/>
      <c r="U112" s="148">
        <f>U$34+U$90+U$102</f>
        <v>0</v>
      </c>
      <c r="V112" s="18"/>
      <c r="W112" s="148"/>
      <c r="X112" s="148">
        <f>X$34+X$90+X$102</f>
        <v>0</v>
      </c>
      <c r="Y112" s="18"/>
      <c r="Z112" s="148"/>
      <c r="AA112" s="148">
        <f>AA$34+AA$90+AA$102</f>
        <v>0</v>
      </c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</row>
    <row r="113" spans="2:56" ht="16.5" thickBot="1">
      <c r="B113" s="101" t="s">
        <v>83</v>
      </c>
      <c r="C113" s="226" t="s">
        <v>84</v>
      </c>
      <c r="D113" s="11"/>
      <c r="E113" s="101" t="s">
        <v>158</v>
      </c>
      <c r="F113" s="101" t="s">
        <v>18</v>
      </c>
      <c r="G113" s="11"/>
      <c r="H113" s="101" t="s">
        <v>158</v>
      </c>
      <c r="I113" s="101" t="s">
        <v>18</v>
      </c>
      <c r="J113" s="11"/>
      <c r="K113" s="101" t="s">
        <v>158</v>
      </c>
      <c r="L113" s="101" t="s">
        <v>18</v>
      </c>
      <c r="M113" s="11"/>
      <c r="N113" s="101" t="s">
        <v>158</v>
      </c>
      <c r="O113" s="101" t="s">
        <v>18</v>
      </c>
      <c r="P113" s="11"/>
      <c r="Q113" s="101" t="s">
        <v>158</v>
      </c>
      <c r="R113" s="101" t="s">
        <v>18</v>
      </c>
      <c r="S113" s="11"/>
      <c r="T113" s="101" t="s">
        <v>158</v>
      </c>
      <c r="U113" s="101" t="s">
        <v>18</v>
      </c>
      <c r="V113" s="11"/>
      <c r="W113" s="101" t="s">
        <v>158</v>
      </c>
      <c r="X113" s="101" t="s">
        <v>18</v>
      </c>
      <c r="Y113" s="11"/>
      <c r="Z113" s="101" t="s">
        <v>158</v>
      </c>
      <c r="AA113" s="101" t="s">
        <v>18</v>
      </c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</row>
    <row r="114" spans="2:56" ht="93" thickBot="1">
      <c r="B114" s="146" t="s">
        <v>19</v>
      </c>
      <c r="C114" s="106" t="s">
        <v>163</v>
      </c>
      <c r="D114" s="16"/>
      <c r="E114" s="123">
        <f>(1+1/3)/12/12</f>
        <v>9.2592592592592587E-3</v>
      </c>
      <c r="F114" s="149">
        <f>F$112*E114</f>
        <v>0</v>
      </c>
      <c r="G114" s="25"/>
      <c r="H114" s="123">
        <f>$E$114</f>
        <v>9.2592592592592587E-3</v>
      </c>
      <c r="I114" s="149">
        <f>I$112*H114</f>
        <v>0</v>
      </c>
      <c r="J114" s="25"/>
      <c r="K114" s="123">
        <f>$E$114</f>
        <v>9.2592592592592587E-3</v>
      </c>
      <c r="L114" s="149">
        <f>L$112*K114</f>
        <v>0</v>
      </c>
      <c r="M114" s="25"/>
      <c r="N114" s="123">
        <f>$E$114</f>
        <v>9.2592592592592587E-3</v>
      </c>
      <c r="O114" s="149">
        <f>O$112*N114</f>
        <v>0</v>
      </c>
      <c r="P114" s="25"/>
      <c r="Q114" s="123">
        <f>$E$114</f>
        <v>9.2592592592592587E-3</v>
      </c>
      <c r="R114" s="149">
        <f>R$112*Q114</f>
        <v>0</v>
      </c>
      <c r="S114" s="25"/>
      <c r="T114" s="123"/>
      <c r="U114" s="149">
        <f>U$112*T114</f>
        <v>0</v>
      </c>
      <c r="V114" s="25"/>
      <c r="W114" s="123"/>
      <c r="X114" s="149">
        <f>X$112*W114</f>
        <v>0</v>
      </c>
      <c r="Y114" s="25"/>
      <c r="Z114" s="123">
        <f>$E$114</f>
        <v>9.2592592592592587E-3</v>
      </c>
      <c r="AA114" s="149">
        <f>AA$112*Z114</f>
        <v>0</v>
      </c>
      <c r="AB114" s="25"/>
      <c r="AC114" s="25"/>
      <c r="AD114" s="25"/>
      <c r="AE114" s="25"/>
      <c r="AF114" s="25"/>
      <c r="AG114" s="25"/>
      <c r="AH114" s="25"/>
      <c r="AI114" s="25"/>
      <c r="AJ114" s="25"/>
      <c r="AK114" s="25"/>
      <c r="AL114" s="25"/>
      <c r="AM114" s="25"/>
      <c r="AN114" s="25"/>
      <c r="AO114" s="25"/>
      <c r="AP114" s="25"/>
      <c r="AQ114" s="25"/>
      <c r="AR114" s="25"/>
      <c r="AS114" s="25"/>
      <c r="AT114" s="25"/>
      <c r="AU114" s="25"/>
      <c r="AV114" s="25"/>
      <c r="AW114" s="25"/>
      <c r="AX114" s="25"/>
      <c r="AY114" s="25"/>
      <c r="AZ114" s="25"/>
      <c r="BA114" s="25"/>
      <c r="BB114" s="25"/>
      <c r="BC114" s="25"/>
    </row>
    <row r="115" spans="2:56" ht="67.5" thickBot="1">
      <c r="B115" s="146" t="s">
        <v>21</v>
      </c>
      <c r="C115" s="147" t="s">
        <v>164</v>
      </c>
      <c r="D115" s="16"/>
      <c r="E115" s="214">
        <f>((2/30/12))</f>
        <v>5.5555555555555558E-3</v>
      </c>
      <c r="F115" s="149">
        <f t="shared" ref="F115:F120" si="13">F$112*E115</f>
        <v>0</v>
      </c>
      <c r="G115" s="25"/>
      <c r="H115" s="214">
        <f>$E$115</f>
        <v>5.5555555555555558E-3</v>
      </c>
      <c r="I115" s="149">
        <f t="shared" ref="I115:I118" si="14">I$112*H115</f>
        <v>0</v>
      </c>
      <c r="J115" s="25"/>
      <c r="K115" s="214">
        <f>$E$115</f>
        <v>5.5555555555555558E-3</v>
      </c>
      <c r="L115" s="149">
        <f t="shared" ref="L115:L118" si="15">L$112*K115</f>
        <v>0</v>
      </c>
      <c r="M115" s="25"/>
      <c r="N115" s="214">
        <f>$E$115</f>
        <v>5.5555555555555558E-3</v>
      </c>
      <c r="O115" s="149">
        <f t="shared" ref="O115:O118" si="16">O$112*N115</f>
        <v>0</v>
      </c>
      <c r="P115" s="25"/>
      <c r="Q115" s="214">
        <f>$E$115</f>
        <v>5.5555555555555558E-3</v>
      </c>
      <c r="R115" s="149">
        <f t="shared" ref="R115:R118" si="17">R$112*Q115</f>
        <v>0</v>
      </c>
      <c r="S115" s="25"/>
      <c r="T115" s="214">
        <f>$E$115</f>
        <v>5.5555555555555558E-3</v>
      </c>
      <c r="U115" s="149">
        <f t="shared" ref="U115:U118" si="18">U$112*T115</f>
        <v>0</v>
      </c>
      <c r="V115" s="25"/>
      <c r="W115" s="214">
        <f>$E$115</f>
        <v>5.5555555555555558E-3</v>
      </c>
      <c r="X115" s="149">
        <f t="shared" ref="X115:X118" si="19">X$112*W115</f>
        <v>0</v>
      </c>
      <c r="Y115" s="25"/>
      <c r="Z115" s="214">
        <f>$E$115</f>
        <v>5.5555555555555558E-3</v>
      </c>
      <c r="AA115" s="149">
        <f t="shared" ref="AA115:AA118" si="20">AA$112*Z115</f>
        <v>0</v>
      </c>
      <c r="AB115" s="25"/>
      <c r="AC115" s="25"/>
      <c r="AD115" s="25"/>
      <c r="AE115" s="25"/>
      <c r="AF115" s="25"/>
      <c r="AG115" s="25"/>
      <c r="AH115" s="25"/>
      <c r="AI115" s="25"/>
      <c r="AJ115" s="25"/>
      <c r="AK115" s="25"/>
      <c r="AL115" s="25"/>
      <c r="AM115" s="25"/>
      <c r="AN115" s="25"/>
      <c r="AO115" s="25"/>
      <c r="AP115" s="25"/>
      <c r="AQ115" s="25"/>
      <c r="AR115" s="25"/>
      <c r="AS115" s="25"/>
      <c r="AT115" s="25"/>
      <c r="AU115" s="25"/>
      <c r="AV115" s="25"/>
      <c r="AW115" s="25"/>
      <c r="AX115" s="25"/>
      <c r="AY115" s="25"/>
      <c r="AZ115" s="25"/>
      <c r="BA115" s="25"/>
      <c r="BB115" s="25"/>
      <c r="BC115" s="25"/>
    </row>
    <row r="116" spans="2:56" ht="80.25" thickBot="1">
      <c r="B116" s="146" t="s">
        <v>23</v>
      </c>
      <c r="C116" s="147" t="s">
        <v>165</v>
      </c>
      <c r="D116" s="16"/>
      <c r="E116" s="214">
        <v>3.3300000000000001E-3</v>
      </c>
      <c r="F116" s="149">
        <f t="shared" si="13"/>
        <v>0</v>
      </c>
      <c r="G116" s="25"/>
      <c r="H116" s="214">
        <f>$E$116</f>
        <v>3.3300000000000001E-3</v>
      </c>
      <c r="I116" s="149">
        <f t="shared" si="14"/>
        <v>0</v>
      </c>
      <c r="J116" s="25"/>
      <c r="K116" s="214">
        <f>$E$116</f>
        <v>3.3300000000000001E-3</v>
      </c>
      <c r="L116" s="149">
        <f t="shared" si="15"/>
        <v>0</v>
      </c>
      <c r="M116" s="25"/>
      <c r="N116" s="214">
        <f>$E$116</f>
        <v>3.3300000000000001E-3</v>
      </c>
      <c r="O116" s="149">
        <f t="shared" si="16"/>
        <v>0</v>
      </c>
      <c r="P116" s="25"/>
      <c r="Q116" s="214">
        <f>$E$116</f>
        <v>3.3300000000000001E-3</v>
      </c>
      <c r="R116" s="149">
        <f t="shared" si="17"/>
        <v>0</v>
      </c>
      <c r="S116" s="25"/>
      <c r="T116" s="214">
        <f>$E$116</f>
        <v>3.3300000000000001E-3</v>
      </c>
      <c r="U116" s="149">
        <f t="shared" si="18"/>
        <v>0</v>
      </c>
      <c r="V116" s="25"/>
      <c r="W116" s="214">
        <f>$E$116</f>
        <v>3.3300000000000001E-3</v>
      </c>
      <c r="X116" s="149">
        <f t="shared" si="19"/>
        <v>0</v>
      </c>
      <c r="Y116" s="25"/>
      <c r="Z116" s="214">
        <f>$E$116</f>
        <v>3.3300000000000001E-3</v>
      </c>
      <c r="AA116" s="149">
        <f t="shared" si="20"/>
        <v>0</v>
      </c>
      <c r="AB116" s="25"/>
      <c r="AC116" s="25"/>
      <c r="AD116" s="25"/>
      <c r="AE116" s="25"/>
      <c r="AF116" s="25"/>
      <c r="AG116" s="25"/>
      <c r="AH116" s="25"/>
      <c r="AI116" s="25"/>
      <c r="AJ116" s="25"/>
      <c r="AK116" s="25"/>
      <c r="AL116" s="25"/>
      <c r="AM116" s="25"/>
      <c r="AN116" s="25"/>
      <c r="AO116" s="25"/>
      <c r="AP116" s="25"/>
      <c r="AQ116" s="25"/>
      <c r="AR116" s="25"/>
      <c r="AS116" s="25"/>
      <c r="AT116" s="25"/>
      <c r="AU116" s="25"/>
      <c r="AV116" s="25"/>
      <c r="AW116" s="25"/>
      <c r="AX116" s="25"/>
      <c r="AY116" s="25"/>
      <c r="AZ116" s="25"/>
      <c r="BA116" s="25"/>
      <c r="BB116" s="25"/>
      <c r="BC116" s="25"/>
    </row>
    <row r="117" spans="2:56" ht="80.25" thickBot="1">
      <c r="B117" s="146" t="s">
        <v>25</v>
      </c>
      <c r="C117" s="147" t="s">
        <v>166</v>
      </c>
      <c r="D117" s="16"/>
      <c r="E117" s="214">
        <f>(5/30/12)*0.02</f>
        <v>2.7777777777777778E-4</v>
      </c>
      <c r="F117" s="149">
        <f t="shared" si="13"/>
        <v>0</v>
      </c>
      <c r="G117" s="25"/>
      <c r="H117" s="214">
        <f>$E$117</f>
        <v>2.7777777777777778E-4</v>
      </c>
      <c r="I117" s="149">
        <f t="shared" si="14"/>
        <v>0</v>
      </c>
      <c r="J117" s="25"/>
      <c r="K117" s="214">
        <f>$E$117</f>
        <v>2.7777777777777778E-4</v>
      </c>
      <c r="L117" s="149">
        <f t="shared" si="15"/>
        <v>0</v>
      </c>
      <c r="M117" s="25"/>
      <c r="N117" s="214">
        <f>$E$117</f>
        <v>2.7777777777777778E-4</v>
      </c>
      <c r="O117" s="149">
        <f t="shared" si="16"/>
        <v>0</v>
      </c>
      <c r="P117" s="25"/>
      <c r="Q117" s="214">
        <f>$E$117</f>
        <v>2.7777777777777778E-4</v>
      </c>
      <c r="R117" s="149">
        <f t="shared" si="17"/>
        <v>0</v>
      </c>
      <c r="S117" s="25"/>
      <c r="T117" s="214">
        <f>$E$117</f>
        <v>2.7777777777777778E-4</v>
      </c>
      <c r="U117" s="149">
        <f t="shared" si="18"/>
        <v>0</v>
      </c>
      <c r="V117" s="25"/>
      <c r="W117" s="214">
        <f>$E$117</f>
        <v>2.7777777777777778E-4</v>
      </c>
      <c r="X117" s="149">
        <f t="shared" si="19"/>
        <v>0</v>
      </c>
      <c r="Y117" s="25"/>
      <c r="Z117" s="214">
        <f>$E$117</f>
        <v>2.7777777777777778E-4</v>
      </c>
      <c r="AA117" s="149">
        <f t="shared" si="20"/>
        <v>0</v>
      </c>
      <c r="AB117" s="25"/>
      <c r="AC117" s="25"/>
      <c r="AD117" s="25"/>
      <c r="AE117" s="25"/>
      <c r="AF117" s="25"/>
      <c r="AG117" s="25"/>
      <c r="AH117" s="25"/>
      <c r="AI117" s="25"/>
      <c r="AJ117" s="25"/>
      <c r="AK117" s="25"/>
      <c r="AL117" s="25"/>
      <c r="AM117" s="25"/>
      <c r="AN117" s="25"/>
      <c r="AO117" s="25"/>
      <c r="AP117" s="25"/>
      <c r="AQ117" s="25"/>
      <c r="AR117" s="25"/>
      <c r="AS117" s="25"/>
      <c r="AT117" s="25"/>
      <c r="AU117" s="25"/>
      <c r="AV117" s="25"/>
      <c r="AW117" s="25"/>
      <c r="AX117" s="25"/>
      <c r="AY117" s="25"/>
      <c r="AZ117" s="25"/>
      <c r="BA117" s="25"/>
      <c r="BB117" s="25"/>
      <c r="BC117" s="25"/>
    </row>
    <row r="118" spans="2:56" ht="80.25" thickBot="1">
      <c r="B118" s="146" t="s">
        <v>27</v>
      </c>
      <c r="C118" s="147" t="s">
        <v>167</v>
      </c>
      <c r="D118" s="16"/>
      <c r="E118" s="214">
        <f>(4/12)/12*0.02*100/100</f>
        <v>5.5555555555555556E-4</v>
      </c>
      <c r="F118" s="149">
        <f t="shared" si="13"/>
        <v>0</v>
      </c>
      <c r="G118" s="25"/>
      <c r="H118" s="214">
        <f>$E$118</f>
        <v>5.5555555555555556E-4</v>
      </c>
      <c r="I118" s="149">
        <f t="shared" si="14"/>
        <v>0</v>
      </c>
      <c r="J118" s="25"/>
      <c r="K118" s="214">
        <f>$E$118</f>
        <v>5.5555555555555556E-4</v>
      </c>
      <c r="L118" s="149">
        <f t="shared" si="15"/>
        <v>0</v>
      </c>
      <c r="M118" s="25"/>
      <c r="N118" s="214">
        <f>$E$118</f>
        <v>5.5555555555555556E-4</v>
      </c>
      <c r="O118" s="149">
        <f t="shared" si="16"/>
        <v>0</v>
      </c>
      <c r="P118" s="25"/>
      <c r="Q118" s="214">
        <f>$E$118</f>
        <v>5.5555555555555556E-4</v>
      </c>
      <c r="R118" s="149">
        <f t="shared" si="17"/>
        <v>0</v>
      </c>
      <c r="S118" s="25"/>
      <c r="T118" s="214">
        <f>$E$118</f>
        <v>5.5555555555555556E-4</v>
      </c>
      <c r="U118" s="149">
        <f t="shared" si="18"/>
        <v>0</v>
      </c>
      <c r="V118" s="25"/>
      <c r="W118" s="214">
        <f>$E$118</f>
        <v>5.5555555555555556E-4</v>
      </c>
      <c r="X118" s="149">
        <f t="shared" si="19"/>
        <v>0</v>
      </c>
      <c r="Y118" s="25"/>
      <c r="Z118" s="214">
        <f>$E$118</f>
        <v>5.5555555555555556E-4</v>
      </c>
      <c r="AA118" s="149">
        <f t="shared" si="20"/>
        <v>0</v>
      </c>
      <c r="AB118" s="25"/>
      <c r="AC118" s="25"/>
      <c r="AD118" s="25"/>
      <c r="AE118" s="25"/>
      <c r="AF118" s="25"/>
      <c r="AG118" s="25"/>
      <c r="AH118" s="25"/>
      <c r="AI118" s="25"/>
      <c r="AJ118" s="25"/>
      <c r="AK118" s="25"/>
      <c r="AL118" s="25"/>
      <c r="AM118" s="25"/>
      <c r="AN118" s="25"/>
      <c r="AO118" s="25"/>
      <c r="AP118" s="25"/>
      <c r="AQ118" s="25"/>
      <c r="AR118" s="25"/>
      <c r="AS118" s="25"/>
      <c r="AT118" s="25"/>
      <c r="AU118" s="25"/>
      <c r="AV118" s="25"/>
      <c r="AW118" s="25"/>
      <c r="AX118" s="25"/>
      <c r="AY118" s="25"/>
      <c r="AZ118" s="25"/>
      <c r="BA118" s="25"/>
      <c r="BB118" s="25"/>
      <c r="BC118" s="25"/>
    </row>
    <row r="119" spans="2:56" ht="29.25" thickBot="1">
      <c r="B119" s="146" t="s">
        <v>29</v>
      </c>
      <c r="C119" s="147" t="s">
        <v>190</v>
      </c>
      <c r="D119" s="16"/>
      <c r="E119" s="123">
        <f>(5/30)/12</f>
        <v>1.3888888888888888E-2</v>
      </c>
      <c r="F119" s="149">
        <f>F$112*E119</f>
        <v>0</v>
      </c>
      <c r="G119" s="25"/>
      <c r="H119" s="123">
        <f>$E$119</f>
        <v>1.3888888888888888E-2</v>
      </c>
      <c r="I119" s="149">
        <f>I$112*H119</f>
        <v>0</v>
      </c>
      <c r="J119" s="25"/>
      <c r="K119" s="123">
        <f>$E$119</f>
        <v>1.3888888888888888E-2</v>
      </c>
      <c r="L119" s="149">
        <f>L$112*K119</f>
        <v>0</v>
      </c>
      <c r="M119" s="25"/>
      <c r="N119" s="123">
        <f>$E$119</f>
        <v>1.3888888888888888E-2</v>
      </c>
      <c r="O119" s="149">
        <f>O$112*N119</f>
        <v>0</v>
      </c>
      <c r="P119" s="25"/>
      <c r="Q119" s="123">
        <f>$E$119</f>
        <v>1.3888888888888888E-2</v>
      </c>
      <c r="R119" s="149">
        <f>R$112*Q119</f>
        <v>0</v>
      </c>
      <c r="S119" s="25"/>
      <c r="T119" s="123">
        <f>$E$119</f>
        <v>1.3888888888888888E-2</v>
      </c>
      <c r="U119" s="149">
        <f>U$112*T119</f>
        <v>0</v>
      </c>
      <c r="V119" s="25"/>
      <c r="W119" s="123">
        <f>$E$119</f>
        <v>1.3888888888888888E-2</v>
      </c>
      <c r="X119" s="149">
        <f>X$112*W119</f>
        <v>0</v>
      </c>
      <c r="Y119" s="25"/>
      <c r="Z119" s="123">
        <f>$E$119</f>
        <v>1.3888888888888888E-2</v>
      </c>
      <c r="AA119" s="149">
        <f>AA$112*Z119</f>
        <v>0</v>
      </c>
      <c r="AB119" s="25"/>
      <c r="AC119" s="25"/>
      <c r="AD119" s="25"/>
      <c r="AE119" s="25"/>
      <c r="AF119" s="25"/>
      <c r="AG119" s="25"/>
      <c r="AH119" s="25"/>
      <c r="AI119" s="25"/>
      <c r="AJ119" s="25"/>
      <c r="AK119" s="25"/>
      <c r="AL119" s="25"/>
      <c r="AM119" s="25"/>
      <c r="AN119" s="25"/>
      <c r="AO119" s="25"/>
      <c r="AP119" s="25"/>
      <c r="AQ119" s="25"/>
      <c r="AR119" s="25"/>
      <c r="AS119" s="25"/>
      <c r="AT119" s="25"/>
      <c r="AU119" s="25"/>
      <c r="AV119" s="25"/>
      <c r="AW119" s="25"/>
      <c r="AX119" s="25"/>
      <c r="AY119" s="25"/>
      <c r="AZ119" s="25"/>
      <c r="BA119" s="25"/>
      <c r="BB119" s="25"/>
      <c r="BC119" s="25"/>
    </row>
    <row r="120" spans="2:56" ht="16.5" thickBot="1">
      <c r="B120" s="146" t="s">
        <v>31</v>
      </c>
      <c r="C120" s="104" t="s">
        <v>85</v>
      </c>
      <c r="D120" s="31"/>
      <c r="E120" s="150"/>
      <c r="F120" s="149">
        <f t="shared" si="13"/>
        <v>0</v>
      </c>
      <c r="G120" s="47"/>
      <c r="H120" s="122">
        <f>$E$120</f>
        <v>0</v>
      </c>
      <c r="I120" s="149">
        <f t="shared" ref="I120" si="21">I$112*H120</f>
        <v>0</v>
      </c>
      <c r="J120" s="47"/>
      <c r="K120" s="122">
        <f>$E$120</f>
        <v>0</v>
      </c>
      <c r="L120" s="149">
        <f t="shared" ref="L120" si="22">L$112*K120</f>
        <v>0</v>
      </c>
      <c r="M120" s="47"/>
      <c r="N120" s="122">
        <f>$E$120</f>
        <v>0</v>
      </c>
      <c r="O120" s="149">
        <f t="shared" ref="O120" si="23">O$112*N120</f>
        <v>0</v>
      </c>
      <c r="P120" s="47"/>
      <c r="Q120" s="122">
        <f>$E$120</f>
        <v>0</v>
      </c>
      <c r="R120" s="149">
        <f t="shared" ref="R120" si="24">R$112*Q120</f>
        <v>0</v>
      </c>
      <c r="S120" s="47"/>
      <c r="T120" s="122">
        <f>$E$120</f>
        <v>0</v>
      </c>
      <c r="U120" s="149">
        <f t="shared" ref="U120" si="25">U$112*T120</f>
        <v>0</v>
      </c>
      <c r="V120" s="47"/>
      <c r="W120" s="122">
        <f>$E$120</f>
        <v>0</v>
      </c>
      <c r="X120" s="149">
        <f t="shared" ref="X120" si="26">X$112*W120</f>
        <v>0</v>
      </c>
      <c r="Y120" s="47"/>
      <c r="Z120" s="122">
        <f>$E$120</f>
        <v>0</v>
      </c>
      <c r="AA120" s="149">
        <f t="shared" ref="AA120" si="27">AA$112*Z120</f>
        <v>0</v>
      </c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</row>
    <row r="121" spans="2:56" s="79" customFormat="1" ht="15.75" customHeight="1" thickBot="1">
      <c r="B121" s="300" t="s">
        <v>156</v>
      </c>
      <c r="C121" s="300"/>
      <c r="D121" s="77"/>
      <c r="E121" s="133"/>
      <c r="F121" s="125">
        <f>SUM(F114:F120)</f>
        <v>0</v>
      </c>
      <c r="G121" s="81"/>
      <c r="H121" s="133"/>
      <c r="I121" s="125">
        <f>SUM(I114:I120)</f>
        <v>0</v>
      </c>
      <c r="J121" s="81"/>
      <c r="K121" s="133"/>
      <c r="L121" s="125">
        <f>SUM(L114:L120)</f>
        <v>0</v>
      </c>
      <c r="M121" s="81"/>
      <c r="N121" s="133"/>
      <c r="O121" s="125">
        <f>SUM(O114:O120)</f>
        <v>0</v>
      </c>
      <c r="P121" s="81"/>
      <c r="Q121" s="133"/>
      <c r="R121" s="125">
        <f>SUM(R114:R120)</f>
        <v>0</v>
      </c>
      <c r="S121" s="81"/>
      <c r="T121" s="133"/>
      <c r="U121" s="125">
        <f>SUM(U114:U120)</f>
        <v>0</v>
      </c>
      <c r="V121" s="81"/>
      <c r="W121" s="133"/>
      <c r="X121" s="125">
        <f>SUM(X114:X120)</f>
        <v>0</v>
      </c>
      <c r="Y121" s="81"/>
      <c r="Z121" s="133"/>
      <c r="AA121" s="125">
        <f>SUM(AA114:AA120)</f>
        <v>0</v>
      </c>
      <c r="AB121" s="81"/>
      <c r="AC121" s="81"/>
      <c r="AD121" s="81"/>
      <c r="AE121" s="81"/>
      <c r="AF121" s="81"/>
      <c r="AG121" s="81"/>
      <c r="AH121" s="81"/>
      <c r="AI121" s="81"/>
      <c r="AJ121" s="81"/>
      <c r="AK121" s="81"/>
      <c r="AL121" s="81"/>
      <c r="AM121" s="81"/>
      <c r="AN121" s="81"/>
      <c r="AO121" s="81"/>
      <c r="AP121" s="81"/>
      <c r="AQ121" s="81"/>
      <c r="AR121" s="81"/>
      <c r="AS121" s="81"/>
      <c r="AT121" s="81"/>
      <c r="AU121" s="81"/>
      <c r="AV121" s="81"/>
      <c r="AW121" s="81"/>
      <c r="AX121" s="81"/>
      <c r="AY121" s="81"/>
      <c r="AZ121" s="81"/>
      <c r="BA121" s="81"/>
      <c r="BB121" s="81"/>
      <c r="BC121" s="81"/>
    </row>
    <row r="122" spans="2:56" ht="15.75" customHeight="1">
      <c r="B122" s="86" t="s">
        <v>14</v>
      </c>
      <c r="C122" s="67"/>
      <c r="D122" s="67"/>
      <c r="E122" s="67"/>
      <c r="F122" s="67"/>
      <c r="G122" s="67"/>
      <c r="H122" s="67"/>
      <c r="I122" s="67"/>
      <c r="J122" s="67"/>
      <c r="K122" s="67"/>
      <c r="L122" s="67"/>
      <c r="M122" s="67"/>
      <c r="N122" s="67"/>
      <c r="O122" s="67"/>
      <c r="P122" s="67"/>
      <c r="Q122" s="67"/>
      <c r="R122" s="67"/>
      <c r="S122" s="67"/>
      <c r="T122" s="67"/>
      <c r="U122" s="67"/>
      <c r="V122" s="67"/>
      <c r="W122" s="67"/>
      <c r="X122" s="67"/>
      <c r="Y122" s="67"/>
      <c r="Z122" s="67"/>
      <c r="AA122" s="67"/>
      <c r="AB122" s="67"/>
      <c r="AC122" s="67"/>
      <c r="AD122" s="67"/>
      <c r="AE122" s="67"/>
      <c r="AF122" s="67"/>
      <c r="AG122" s="67"/>
      <c r="AH122" s="67"/>
      <c r="AI122" s="67"/>
      <c r="AJ122" s="67"/>
      <c r="AK122" s="67"/>
      <c r="AL122" s="67"/>
      <c r="AM122" s="67"/>
      <c r="AN122" s="67"/>
      <c r="AO122" s="67"/>
      <c r="AP122" s="67"/>
      <c r="AQ122" s="67"/>
      <c r="AR122" s="67"/>
      <c r="AS122" s="67"/>
      <c r="AT122" s="67"/>
      <c r="AU122" s="67"/>
      <c r="AV122" s="67"/>
      <c r="AW122" s="67"/>
      <c r="AX122" s="67"/>
      <c r="AY122" s="67"/>
      <c r="AZ122" s="67"/>
      <c r="BA122" s="67"/>
      <c r="BB122" s="67"/>
      <c r="BC122" s="67"/>
    </row>
    <row r="123" spans="2:56" ht="15.75" customHeight="1">
      <c r="B123" s="87" t="s">
        <v>86</v>
      </c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  <c r="AU123" s="33"/>
      <c r="AV123" s="33"/>
      <c r="AW123" s="33"/>
      <c r="AX123" s="33"/>
      <c r="AY123" s="33"/>
      <c r="AZ123" s="33"/>
      <c r="BA123" s="33"/>
      <c r="BB123" s="33"/>
      <c r="BC123" s="33"/>
    </row>
    <row r="124" spans="2:56">
      <c r="B124" s="87" t="s">
        <v>87</v>
      </c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33"/>
      <c r="AJ124" s="33"/>
      <c r="AK124" s="33"/>
      <c r="AL124" s="33"/>
      <c r="AM124" s="33"/>
      <c r="AN124" s="33"/>
      <c r="AO124" s="33"/>
      <c r="AP124" s="33"/>
      <c r="AQ124" s="33"/>
      <c r="AR124" s="33"/>
      <c r="AS124" s="33"/>
      <c r="AT124" s="33"/>
      <c r="AU124" s="33"/>
      <c r="AV124" s="33"/>
      <c r="AW124" s="33"/>
      <c r="AX124" s="33"/>
      <c r="AY124" s="33"/>
      <c r="AZ124" s="33"/>
      <c r="BA124" s="33"/>
      <c r="BB124" s="33"/>
      <c r="BC124" s="33"/>
      <c r="BD124" s="32"/>
    </row>
    <row r="125" spans="2:56" ht="15.75" customHeight="1">
      <c r="B125" s="87" t="s">
        <v>88</v>
      </c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33"/>
      <c r="AJ125" s="33"/>
      <c r="AK125" s="33"/>
      <c r="AL125" s="33"/>
      <c r="AM125" s="33"/>
      <c r="AN125" s="33"/>
      <c r="AO125" s="33"/>
      <c r="AP125" s="33"/>
      <c r="AQ125" s="33"/>
      <c r="AR125" s="33"/>
      <c r="AS125" s="33"/>
      <c r="AT125" s="33"/>
      <c r="AU125" s="33"/>
      <c r="AV125" s="33"/>
      <c r="AW125" s="33"/>
      <c r="AX125" s="33"/>
      <c r="AY125" s="33"/>
      <c r="AZ125" s="33"/>
      <c r="BA125" s="33"/>
      <c r="BB125" s="33"/>
      <c r="BC125" s="33"/>
      <c r="BD125" s="33"/>
    </row>
    <row r="126" spans="2:56" ht="15.75" customHeight="1">
      <c r="B126" s="87" t="s">
        <v>89</v>
      </c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33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33"/>
      <c r="BB126" s="33"/>
      <c r="BC126" s="33"/>
      <c r="BD126" s="33"/>
    </row>
    <row r="127" spans="2:56" ht="15.75" customHeight="1">
      <c r="B127" s="87" t="s">
        <v>90</v>
      </c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33"/>
      <c r="BB127" s="33"/>
      <c r="BC127" s="33"/>
      <c r="BD127" s="33"/>
    </row>
    <row r="128" spans="2:56" ht="30.95" customHeight="1" thickBot="1">
      <c r="B128" s="7"/>
      <c r="C128" s="7"/>
      <c r="D128" s="7"/>
      <c r="E128" s="7"/>
      <c r="F128" s="34"/>
      <c r="G128" s="34"/>
      <c r="H128" s="7"/>
      <c r="I128" s="34"/>
      <c r="J128" s="34"/>
      <c r="K128" s="7"/>
      <c r="L128" s="34"/>
      <c r="M128" s="34"/>
      <c r="N128" s="7"/>
      <c r="O128" s="34"/>
      <c r="P128" s="34"/>
      <c r="Q128" s="7"/>
      <c r="R128" s="34"/>
      <c r="S128" s="34"/>
      <c r="T128" s="7"/>
      <c r="U128" s="34"/>
      <c r="V128" s="34"/>
      <c r="W128" s="7"/>
      <c r="X128" s="34"/>
      <c r="Y128" s="34"/>
      <c r="Z128" s="7"/>
      <c r="AA128" s="34"/>
      <c r="AB128" s="34"/>
      <c r="AC128" s="34"/>
      <c r="AD128" s="34"/>
      <c r="AE128" s="34"/>
      <c r="AF128" s="34"/>
      <c r="AG128" s="34"/>
      <c r="AH128" s="34"/>
      <c r="AI128" s="34"/>
      <c r="AJ128" s="34"/>
      <c r="AK128" s="34"/>
      <c r="AL128" s="34"/>
      <c r="AM128" s="34"/>
      <c r="AN128" s="34"/>
      <c r="AO128" s="34"/>
      <c r="AP128" s="34"/>
      <c r="AQ128" s="34"/>
      <c r="AR128" s="34"/>
      <c r="AS128" s="34"/>
      <c r="AT128" s="34"/>
      <c r="AU128" s="34"/>
      <c r="AV128" s="34"/>
      <c r="AW128" s="34"/>
      <c r="AX128" s="34"/>
      <c r="AY128" s="34"/>
      <c r="AZ128" s="34"/>
      <c r="BA128" s="34"/>
      <c r="BB128" s="34"/>
      <c r="BC128" s="34"/>
    </row>
    <row r="129" spans="2:55" s="79" customFormat="1" ht="16.5" thickBot="1">
      <c r="B129" s="301" t="s">
        <v>91</v>
      </c>
      <c r="C129" s="301"/>
      <c r="D129" s="93"/>
      <c r="E129" s="303" t="s">
        <v>203</v>
      </c>
      <c r="F129" s="303"/>
      <c r="G129" s="93"/>
      <c r="H129" s="303" t="s">
        <v>203</v>
      </c>
      <c r="I129" s="303"/>
      <c r="J129" s="93"/>
      <c r="K129" s="303" t="s">
        <v>203</v>
      </c>
      <c r="L129" s="303"/>
      <c r="M129" s="93"/>
      <c r="N129" s="303" t="s">
        <v>203</v>
      </c>
      <c r="O129" s="303"/>
      <c r="P129" s="93"/>
      <c r="Q129" s="303" t="s">
        <v>203</v>
      </c>
      <c r="R129" s="303"/>
      <c r="S129" s="93"/>
      <c r="T129" s="303" t="s">
        <v>203</v>
      </c>
      <c r="U129" s="303"/>
      <c r="V129" s="93"/>
      <c r="W129" s="303" t="s">
        <v>203</v>
      </c>
      <c r="X129" s="303"/>
      <c r="Y129" s="93"/>
      <c r="Z129" s="303" t="s">
        <v>203</v>
      </c>
      <c r="AA129" s="303"/>
      <c r="AB129" s="93"/>
      <c r="AC129" s="93"/>
      <c r="AD129" s="93"/>
      <c r="AE129" s="93"/>
      <c r="AF129" s="93"/>
      <c r="AG129" s="93"/>
      <c r="AH129" s="93"/>
      <c r="AI129" s="93"/>
      <c r="AJ129" s="93"/>
      <c r="AK129" s="93"/>
      <c r="AL129" s="93"/>
      <c r="AM129" s="93"/>
      <c r="AN129" s="93"/>
      <c r="AO129" s="93"/>
      <c r="AP129" s="93"/>
      <c r="AQ129" s="93"/>
      <c r="AR129" s="93"/>
      <c r="AS129" s="93"/>
      <c r="AT129" s="93"/>
      <c r="AU129" s="93"/>
      <c r="AV129" s="93"/>
      <c r="AW129" s="93"/>
      <c r="AX129" s="93"/>
      <c r="AY129" s="93"/>
      <c r="AZ129" s="93"/>
      <c r="BA129" s="93"/>
      <c r="BB129" s="93"/>
      <c r="BC129" s="93"/>
    </row>
    <row r="130" spans="2:55" ht="15.75" customHeight="1" thickBot="1">
      <c r="B130" s="151" t="s">
        <v>92</v>
      </c>
      <c r="C130" s="151"/>
      <c r="D130" s="35"/>
      <c r="E130" s="155"/>
      <c r="F130" s="156">
        <f>F$34+F$90+F$102</f>
        <v>0</v>
      </c>
      <c r="G130" s="36"/>
      <c r="H130" s="155"/>
      <c r="I130" s="156">
        <f>I$34+I$90+I$102</f>
        <v>0</v>
      </c>
      <c r="J130" s="36"/>
      <c r="K130" s="155"/>
      <c r="L130" s="156">
        <f>L$34+L$90+L$102</f>
        <v>0</v>
      </c>
      <c r="M130" s="36"/>
      <c r="N130" s="155"/>
      <c r="O130" s="156">
        <f>O$34+O$90+O$102</f>
        <v>0</v>
      </c>
      <c r="P130" s="36"/>
      <c r="Q130" s="155"/>
      <c r="R130" s="156">
        <f>R$34+R$90+R$102</f>
        <v>0</v>
      </c>
      <c r="S130" s="36"/>
      <c r="T130" s="155"/>
      <c r="U130" s="156">
        <f>U$34+U$90+U$102</f>
        <v>0</v>
      </c>
      <c r="V130" s="36"/>
      <c r="W130" s="155"/>
      <c r="X130" s="156">
        <f>X$34+X$90+X$102</f>
        <v>0</v>
      </c>
      <c r="Y130" s="36"/>
      <c r="Z130" s="155"/>
      <c r="AA130" s="156">
        <f>AA$34+AA$90+AA$102</f>
        <v>0</v>
      </c>
      <c r="AB130" s="36"/>
      <c r="AC130" s="36"/>
      <c r="AD130" s="36"/>
      <c r="AE130" s="36"/>
      <c r="AF130" s="36"/>
      <c r="AG130" s="36"/>
      <c r="AH130" s="36"/>
      <c r="AI130" s="36"/>
      <c r="AJ130" s="36"/>
      <c r="AK130" s="36"/>
      <c r="AL130" s="36"/>
      <c r="AM130" s="36"/>
      <c r="AN130" s="36"/>
      <c r="AO130" s="36"/>
      <c r="AP130" s="36"/>
      <c r="AQ130" s="36"/>
      <c r="AR130" s="36"/>
      <c r="AS130" s="36"/>
      <c r="AT130" s="36"/>
      <c r="AU130" s="36"/>
      <c r="AV130" s="36"/>
      <c r="AW130" s="36"/>
      <c r="AX130" s="36"/>
      <c r="AY130" s="36"/>
      <c r="AZ130" s="36"/>
      <c r="BA130" s="36"/>
      <c r="BB130" s="36"/>
      <c r="BC130" s="36"/>
    </row>
    <row r="131" spans="2:55" ht="16.5" thickBot="1">
      <c r="B131" s="152" t="s">
        <v>93</v>
      </c>
      <c r="C131" s="227" t="s">
        <v>94</v>
      </c>
      <c r="D131" s="37"/>
      <c r="E131" s="157"/>
      <c r="F131" s="157" t="s">
        <v>18</v>
      </c>
      <c r="G131" s="56"/>
      <c r="H131" s="157"/>
      <c r="I131" s="157" t="s">
        <v>18</v>
      </c>
      <c r="J131" s="56"/>
      <c r="K131" s="157"/>
      <c r="L131" s="157" t="s">
        <v>18</v>
      </c>
      <c r="M131" s="56"/>
      <c r="N131" s="157"/>
      <c r="O131" s="157" t="s">
        <v>18</v>
      </c>
      <c r="P131" s="56"/>
      <c r="Q131" s="157"/>
      <c r="R131" s="157" t="s">
        <v>18</v>
      </c>
      <c r="S131" s="56"/>
      <c r="T131" s="157"/>
      <c r="U131" s="157" t="s">
        <v>18</v>
      </c>
      <c r="V131" s="56"/>
      <c r="W131" s="157"/>
      <c r="X131" s="157" t="s">
        <v>18</v>
      </c>
      <c r="Y131" s="56"/>
      <c r="Z131" s="157"/>
      <c r="AA131" s="157" t="s">
        <v>18</v>
      </c>
      <c r="AB131" s="56"/>
      <c r="AC131" s="56"/>
      <c r="AD131" s="56"/>
      <c r="AE131" s="56"/>
      <c r="AF131" s="56"/>
      <c r="AG131" s="56"/>
      <c r="AH131" s="56"/>
      <c r="AI131" s="56"/>
      <c r="AJ131" s="56"/>
      <c r="AK131" s="56"/>
      <c r="AL131" s="56"/>
      <c r="AM131" s="56"/>
      <c r="AN131" s="56"/>
      <c r="AO131" s="56"/>
      <c r="AP131" s="56"/>
      <c r="AQ131" s="56"/>
      <c r="AR131" s="56"/>
      <c r="AS131" s="56"/>
      <c r="AT131" s="56"/>
      <c r="AU131" s="56"/>
      <c r="AV131" s="56"/>
      <c r="AW131" s="56"/>
      <c r="AX131" s="56"/>
      <c r="AY131" s="56"/>
      <c r="AZ131" s="56"/>
      <c r="BA131" s="56"/>
      <c r="BB131" s="56"/>
      <c r="BC131" s="56"/>
    </row>
    <row r="132" spans="2:55" ht="39.75" thickBot="1">
      <c r="B132" s="153" t="s">
        <v>19</v>
      </c>
      <c r="C132" s="154" t="s">
        <v>194</v>
      </c>
      <c r="D132" s="28"/>
      <c r="E132" s="135"/>
      <c r="F132" s="136"/>
      <c r="G132" s="49"/>
      <c r="H132" s="135"/>
      <c r="I132" s="136"/>
      <c r="J132" s="49"/>
      <c r="K132" s="135"/>
      <c r="L132" s="136"/>
      <c r="M132" s="49"/>
      <c r="N132" s="135"/>
      <c r="O132" s="136"/>
      <c r="P132" s="49"/>
      <c r="Q132" s="135"/>
      <c r="R132" s="136"/>
      <c r="S132" s="49"/>
      <c r="T132" s="135"/>
      <c r="U132" s="136"/>
      <c r="V132" s="49"/>
      <c r="W132" s="135"/>
      <c r="X132" s="136"/>
      <c r="Y132" s="49"/>
      <c r="Z132" s="135"/>
      <c r="AA132" s="136"/>
      <c r="AB132" s="49"/>
      <c r="AC132" s="49"/>
      <c r="AD132" s="49"/>
      <c r="AE132" s="49"/>
      <c r="AF132" s="49"/>
      <c r="AG132" s="49"/>
      <c r="AH132" s="49"/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</row>
    <row r="133" spans="2:55" s="79" customFormat="1" ht="16.5" thickBot="1">
      <c r="B133" s="300" t="s">
        <v>157</v>
      </c>
      <c r="C133" s="300"/>
      <c r="D133" s="83"/>
      <c r="E133" s="137"/>
      <c r="F133" s="125">
        <f>F132</f>
        <v>0</v>
      </c>
      <c r="G133" s="81"/>
      <c r="H133" s="137"/>
      <c r="I133" s="125">
        <f>I132</f>
        <v>0</v>
      </c>
      <c r="J133" s="81"/>
      <c r="K133" s="137"/>
      <c r="L133" s="125">
        <f>L132</f>
        <v>0</v>
      </c>
      <c r="M133" s="81"/>
      <c r="N133" s="137"/>
      <c r="O133" s="125">
        <f>O132</f>
        <v>0</v>
      </c>
      <c r="P133" s="81"/>
      <c r="Q133" s="137"/>
      <c r="R133" s="125">
        <f>R132</f>
        <v>0</v>
      </c>
      <c r="S133" s="81"/>
      <c r="T133" s="137"/>
      <c r="U133" s="125">
        <f>U132</f>
        <v>0</v>
      </c>
      <c r="V133" s="81"/>
      <c r="W133" s="137"/>
      <c r="X133" s="125">
        <f>X132</f>
        <v>0</v>
      </c>
      <c r="Y133" s="81"/>
      <c r="Z133" s="137"/>
      <c r="AA133" s="125">
        <f>AA132</f>
        <v>0</v>
      </c>
      <c r="AB133" s="81"/>
      <c r="AC133" s="81"/>
      <c r="AD133" s="81"/>
      <c r="AE133" s="81"/>
      <c r="AF133" s="81"/>
      <c r="AG133" s="81"/>
      <c r="AH133" s="81"/>
      <c r="AI133" s="81"/>
      <c r="AJ133" s="81"/>
      <c r="AK133" s="81"/>
      <c r="AL133" s="81"/>
      <c r="AM133" s="81"/>
      <c r="AN133" s="81"/>
      <c r="AO133" s="81"/>
      <c r="AP133" s="81"/>
      <c r="AQ133" s="81"/>
      <c r="AR133" s="81"/>
      <c r="AS133" s="81"/>
      <c r="AT133" s="81"/>
      <c r="AU133" s="81"/>
      <c r="AV133" s="81"/>
      <c r="AW133" s="81"/>
      <c r="AX133" s="81"/>
      <c r="AY133" s="81"/>
      <c r="AZ133" s="81"/>
      <c r="BA133" s="81"/>
      <c r="BB133" s="81"/>
      <c r="BC133" s="81"/>
    </row>
    <row r="134" spans="2:55" ht="30.95" customHeight="1" thickBot="1">
      <c r="B134" s="9"/>
      <c r="C134" s="9"/>
      <c r="D134" s="9"/>
      <c r="E134" s="9"/>
      <c r="F134" s="10"/>
      <c r="G134" s="10"/>
      <c r="H134" s="9"/>
      <c r="I134" s="10"/>
      <c r="J134" s="10"/>
      <c r="K134" s="9"/>
      <c r="L134" s="10"/>
      <c r="M134" s="10"/>
      <c r="N134" s="9"/>
      <c r="O134" s="10"/>
      <c r="P134" s="10"/>
      <c r="Q134" s="9"/>
      <c r="R134" s="10"/>
      <c r="S134" s="10"/>
      <c r="T134" s="9"/>
      <c r="U134" s="10"/>
      <c r="V134" s="10"/>
      <c r="W134" s="9"/>
      <c r="X134" s="10"/>
      <c r="Y134" s="10"/>
      <c r="Z134" s="9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</row>
    <row r="135" spans="2:55" ht="16.5" thickBot="1">
      <c r="B135" s="158" t="s">
        <v>95</v>
      </c>
      <c r="C135" s="158"/>
      <c r="D135" s="14"/>
      <c r="E135" s="302" t="s">
        <v>199</v>
      </c>
      <c r="F135" s="302"/>
      <c r="G135" s="14"/>
      <c r="H135" s="302" t="s">
        <v>199</v>
      </c>
      <c r="I135" s="302"/>
      <c r="J135" s="14"/>
      <c r="K135" s="302" t="s">
        <v>199</v>
      </c>
      <c r="L135" s="302"/>
      <c r="M135" s="14"/>
      <c r="N135" s="302" t="s">
        <v>199</v>
      </c>
      <c r="O135" s="302"/>
      <c r="P135" s="14"/>
      <c r="Q135" s="302" t="s">
        <v>199</v>
      </c>
      <c r="R135" s="302"/>
      <c r="S135" s="14"/>
      <c r="T135" s="302" t="s">
        <v>199</v>
      </c>
      <c r="U135" s="302"/>
      <c r="V135" s="14"/>
      <c r="W135" s="302" t="s">
        <v>199</v>
      </c>
      <c r="X135" s="302"/>
      <c r="Y135" s="14"/>
      <c r="Z135" s="302" t="s">
        <v>199</v>
      </c>
      <c r="AA135" s="302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14"/>
      <c r="AV135" s="14"/>
      <c r="AW135" s="14"/>
      <c r="AX135" s="14"/>
      <c r="AY135" s="14"/>
      <c r="AZ135" s="14"/>
      <c r="BA135" s="14"/>
      <c r="BB135" s="14"/>
      <c r="BC135" s="14"/>
    </row>
    <row r="136" spans="2:55" ht="16.5" thickBot="1">
      <c r="B136" s="101">
        <v>4</v>
      </c>
      <c r="C136" s="226" t="s">
        <v>96</v>
      </c>
      <c r="D136" s="17"/>
      <c r="E136" s="101"/>
      <c r="F136" s="101" t="s">
        <v>18</v>
      </c>
      <c r="G136" s="11"/>
      <c r="H136" s="101"/>
      <c r="I136" s="101" t="s">
        <v>18</v>
      </c>
      <c r="J136" s="11"/>
      <c r="K136" s="101"/>
      <c r="L136" s="101" t="s">
        <v>18</v>
      </c>
      <c r="M136" s="11"/>
      <c r="N136" s="101"/>
      <c r="O136" s="101" t="s">
        <v>18</v>
      </c>
      <c r="P136" s="11"/>
      <c r="Q136" s="101"/>
      <c r="R136" s="101" t="s">
        <v>18</v>
      </c>
      <c r="S136" s="11"/>
      <c r="T136" s="101"/>
      <c r="U136" s="101" t="s">
        <v>18</v>
      </c>
      <c r="V136" s="11"/>
      <c r="W136" s="101"/>
      <c r="X136" s="101" t="s">
        <v>18</v>
      </c>
      <c r="Y136" s="11"/>
      <c r="Z136" s="101"/>
      <c r="AA136" s="101" t="s">
        <v>18</v>
      </c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</row>
    <row r="137" spans="2:55" ht="16.5" thickBot="1">
      <c r="B137" s="103" t="s">
        <v>83</v>
      </c>
      <c r="C137" s="99" t="s">
        <v>97</v>
      </c>
      <c r="D137" s="28"/>
      <c r="E137" s="135"/>
      <c r="F137" s="136">
        <f>F$121</f>
        <v>0</v>
      </c>
      <c r="G137" s="49"/>
      <c r="H137" s="135"/>
      <c r="I137" s="136">
        <f>I$121</f>
        <v>0</v>
      </c>
      <c r="J137" s="49"/>
      <c r="K137" s="135"/>
      <c r="L137" s="136">
        <f>L$121</f>
        <v>0</v>
      </c>
      <c r="M137" s="49"/>
      <c r="N137" s="135"/>
      <c r="O137" s="136">
        <f>O$121</f>
        <v>0</v>
      </c>
      <c r="P137" s="49"/>
      <c r="Q137" s="135"/>
      <c r="R137" s="136">
        <f>R$121</f>
        <v>0</v>
      </c>
      <c r="S137" s="49"/>
      <c r="T137" s="135"/>
      <c r="U137" s="136">
        <f>U$121</f>
        <v>0</v>
      </c>
      <c r="V137" s="49"/>
      <c r="W137" s="135"/>
      <c r="X137" s="136">
        <f>X$121</f>
        <v>0</v>
      </c>
      <c r="Y137" s="49"/>
      <c r="Z137" s="135"/>
      <c r="AA137" s="136">
        <f>AA$121</f>
        <v>0</v>
      </c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  <c r="AY137" s="49"/>
      <c r="AZ137" s="49"/>
      <c r="BA137" s="49"/>
      <c r="BB137" s="49"/>
      <c r="BC137" s="49"/>
    </row>
    <row r="138" spans="2:55" ht="16.5" thickBot="1">
      <c r="B138" s="103" t="s">
        <v>93</v>
      </c>
      <c r="C138" s="99" t="s">
        <v>98</v>
      </c>
      <c r="D138" s="28"/>
      <c r="E138" s="135"/>
      <c r="F138" s="136">
        <f>F$133</f>
        <v>0</v>
      </c>
      <c r="G138" s="49"/>
      <c r="H138" s="135"/>
      <c r="I138" s="136">
        <f>I$133</f>
        <v>0</v>
      </c>
      <c r="J138" s="49"/>
      <c r="K138" s="135"/>
      <c r="L138" s="136">
        <f>L$133</f>
        <v>0</v>
      </c>
      <c r="M138" s="49"/>
      <c r="N138" s="135"/>
      <c r="O138" s="136">
        <f>O$133</f>
        <v>0</v>
      </c>
      <c r="P138" s="49"/>
      <c r="Q138" s="135"/>
      <c r="R138" s="136">
        <f>R$133</f>
        <v>0</v>
      </c>
      <c r="S138" s="49"/>
      <c r="T138" s="135"/>
      <c r="U138" s="136">
        <f>U$133</f>
        <v>0</v>
      </c>
      <c r="V138" s="49"/>
      <c r="W138" s="135"/>
      <c r="X138" s="136">
        <f>X$133</f>
        <v>0</v>
      </c>
      <c r="Y138" s="49"/>
      <c r="Z138" s="135"/>
      <c r="AA138" s="136">
        <f>AA$133</f>
        <v>0</v>
      </c>
      <c r="AB138" s="49"/>
      <c r="AC138" s="49"/>
      <c r="AD138" s="49"/>
      <c r="AE138" s="49"/>
      <c r="AF138" s="49"/>
      <c r="AG138" s="49"/>
      <c r="AH138" s="49"/>
      <c r="AI138" s="49"/>
      <c r="AJ138" s="49"/>
      <c r="AK138" s="49"/>
      <c r="AL138" s="49"/>
      <c r="AM138" s="49"/>
      <c r="AN138" s="49"/>
      <c r="AO138" s="49"/>
      <c r="AP138" s="49"/>
      <c r="AQ138" s="49"/>
      <c r="AR138" s="49"/>
      <c r="AS138" s="49"/>
      <c r="AT138" s="49"/>
      <c r="AU138" s="49"/>
      <c r="AV138" s="49"/>
      <c r="AW138" s="49"/>
      <c r="AX138" s="49"/>
      <c r="AY138" s="49"/>
      <c r="AZ138" s="49"/>
      <c r="BA138" s="49"/>
      <c r="BB138" s="49"/>
      <c r="BC138" s="49"/>
    </row>
    <row r="139" spans="2:55" s="79" customFormat="1" ht="16.5" thickBot="1">
      <c r="B139" s="300" t="s">
        <v>153</v>
      </c>
      <c r="C139" s="300"/>
      <c r="D139" s="83"/>
      <c r="E139" s="137"/>
      <c r="F139" s="125">
        <f>SUM(F137:F138)</f>
        <v>0</v>
      </c>
      <c r="G139" s="81"/>
      <c r="H139" s="137"/>
      <c r="I139" s="125">
        <f>SUM(I137:I138)</f>
        <v>0</v>
      </c>
      <c r="J139" s="81"/>
      <c r="K139" s="137"/>
      <c r="L139" s="125">
        <f>SUM(L137:L138)</f>
        <v>0</v>
      </c>
      <c r="M139" s="81"/>
      <c r="N139" s="137"/>
      <c r="O139" s="125">
        <f>SUM(O137:O138)</f>
        <v>0</v>
      </c>
      <c r="P139" s="81"/>
      <c r="Q139" s="137"/>
      <c r="R139" s="125">
        <f>SUM(R137:R138)</f>
        <v>0</v>
      </c>
      <c r="S139" s="81"/>
      <c r="T139" s="137"/>
      <c r="U139" s="125">
        <f>SUM(U137:U138)</f>
        <v>0</v>
      </c>
      <c r="V139" s="81"/>
      <c r="W139" s="137"/>
      <c r="X139" s="125">
        <f>SUM(X137:X138)</f>
        <v>0</v>
      </c>
      <c r="Y139" s="81"/>
      <c r="Z139" s="137"/>
      <c r="AA139" s="125">
        <f>SUM(AA137:AA138)</f>
        <v>0</v>
      </c>
      <c r="AB139" s="81"/>
      <c r="AC139" s="81"/>
      <c r="AD139" s="81"/>
      <c r="AE139" s="81"/>
      <c r="AF139" s="81"/>
      <c r="AG139" s="81"/>
      <c r="AH139" s="81"/>
      <c r="AI139" s="81"/>
      <c r="AJ139" s="81"/>
      <c r="AK139" s="81"/>
      <c r="AL139" s="81"/>
      <c r="AM139" s="81"/>
      <c r="AN139" s="81"/>
      <c r="AO139" s="81"/>
      <c r="AP139" s="81"/>
      <c r="AQ139" s="81"/>
      <c r="AR139" s="81"/>
      <c r="AS139" s="81"/>
      <c r="AT139" s="81"/>
      <c r="AU139" s="81"/>
      <c r="AV139" s="81"/>
      <c r="AW139" s="81"/>
      <c r="AX139" s="81"/>
      <c r="AY139" s="81"/>
      <c r="AZ139" s="81"/>
      <c r="BA139" s="81"/>
      <c r="BB139" s="81"/>
      <c r="BC139" s="81"/>
    </row>
    <row r="140" spans="2:55" ht="30.95" customHeight="1" thickBot="1">
      <c r="B140" s="9"/>
      <c r="C140" s="9"/>
      <c r="D140" s="9"/>
      <c r="E140" s="9"/>
      <c r="F140" s="10"/>
      <c r="G140" s="10"/>
      <c r="H140" s="9"/>
      <c r="I140" s="10"/>
      <c r="J140" s="10"/>
      <c r="K140" s="9"/>
      <c r="L140" s="10"/>
      <c r="M140" s="10"/>
      <c r="N140" s="9"/>
      <c r="O140" s="10"/>
      <c r="P140" s="10"/>
      <c r="Q140" s="9"/>
      <c r="R140" s="10"/>
      <c r="S140" s="10"/>
      <c r="T140" s="9"/>
      <c r="U140" s="10"/>
      <c r="V140" s="10"/>
      <c r="W140" s="9"/>
      <c r="X140" s="10"/>
      <c r="Y140" s="10"/>
      <c r="Z140" s="9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</row>
    <row r="141" spans="2:55" s="79" customFormat="1" ht="16.5" thickBot="1">
      <c r="B141" s="300" t="s">
        <v>99</v>
      </c>
      <c r="C141" s="300"/>
      <c r="D141" s="91"/>
      <c r="E141" s="302" t="s">
        <v>202</v>
      </c>
      <c r="F141" s="302"/>
      <c r="G141" s="91"/>
      <c r="H141" s="302" t="s">
        <v>202</v>
      </c>
      <c r="I141" s="302"/>
      <c r="J141" s="91"/>
      <c r="K141" s="302" t="s">
        <v>202</v>
      </c>
      <c r="L141" s="302"/>
      <c r="M141" s="91"/>
      <c r="N141" s="302" t="s">
        <v>202</v>
      </c>
      <c r="O141" s="302"/>
      <c r="P141" s="91"/>
      <c r="Q141" s="302" t="s">
        <v>202</v>
      </c>
      <c r="R141" s="302"/>
      <c r="S141" s="91"/>
      <c r="T141" s="302" t="s">
        <v>202</v>
      </c>
      <c r="U141" s="302"/>
      <c r="V141" s="91"/>
      <c r="W141" s="302" t="s">
        <v>202</v>
      </c>
      <c r="X141" s="302"/>
      <c r="Y141" s="91"/>
      <c r="Z141" s="302" t="s">
        <v>202</v>
      </c>
      <c r="AA141" s="302"/>
      <c r="AB141" s="91"/>
      <c r="AC141" s="91"/>
      <c r="AD141" s="91"/>
      <c r="AE141" s="91"/>
      <c r="AF141" s="91"/>
      <c r="AG141" s="91"/>
      <c r="AH141" s="91"/>
      <c r="AI141" s="91"/>
      <c r="AJ141" s="91"/>
      <c r="AK141" s="91"/>
      <c r="AL141" s="91"/>
      <c r="AM141" s="91"/>
      <c r="AN141" s="91"/>
      <c r="AO141" s="91"/>
      <c r="AP141" s="91"/>
      <c r="AQ141" s="91"/>
      <c r="AR141" s="91"/>
      <c r="AS141" s="91"/>
      <c r="AT141" s="91"/>
      <c r="AU141" s="91"/>
      <c r="AV141" s="91"/>
      <c r="AW141" s="91"/>
      <c r="AX141" s="91"/>
      <c r="AY141" s="91"/>
      <c r="AZ141" s="91"/>
      <c r="BA141" s="91"/>
      <c r="BB141" s="91"/>
      <c r="BC141" s="91"/>
    </row>
    <row r="142" spans="2:55" ht="16.5" thickBot="1">
      <c r="B142" s="101">
        <v>5</v>
      </c>
      <c r="C142" s="226" t="s">
        <v>100</v>
      </c>
      <c r="D142" s="17"/>
      <c r="E142" s="101"/>
      <c r="F142" s="101" t="s">
        <v>18</v>
      </c>
      <c r="G142" s="11"/>
      <c r="H142" s="101"/>
      <c r="I142" s="101" t="s">
        <v>18</v>
      </c>
      <c r="J142" s="11"/>
      <c r="K142" s="101"/>
      <c r="L142" s="101" t="s">
        <v>18</v>
      </c>
      <c r="M142" s="11"/>
      <c r="N142" s="101"/>
      <c r="O142" s="101" t="s">
        <v>18</v>
      </c>
      <c r="P142" s="11"/>
      <c r="Q142" s="101"/>
      <c r="R142" s="101" t="s">
        <v>18</v>
      </c>
      <c r="S142" s="11"/>
      <c r="T142" s="101"/>
      <c r="U142" s="101" t="s">
        <v>18</v>
      </c>
      <c r="V142" s="11"/>
      <c r="W142" s="101"/>
      <c r="X142" s="101" t="s">
        <v>18</v>
      </c>
      <c r="Y142" s="11"/>
      <c r="Z142" s="101"/>
      <c r="AA142" s="101" t="s">
        <v>18</v>
      </c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</row>
    <row r="143" spans="2:55" ht="16.5" thickBot="1">
      <c r="B143" s="131" t="s">
        <v>19</v>
      </c>
      <c r="C143" s="106" t="s">
        <v>101</v>
      </c>
      <c r="D143" s="38"/>
      <c r="E143" s="161"/>
      <c r="F143" s="162">
        <f>'1-Dados Básicos'!$E$81</f>
        <v>0</v>
      </c>
      <c r="G143" s="50"/>
      <c r="H143" s="161"/>
      <c r="I143" s="162">
        <f>'1-Dados Básicos'!$E$81</f>
        <v>0</v>
      </c>
      <c r="J143" s="50"/>
      <c r="K143" s="161"/>
      <c r="L143" s="162">
        <f>'1-Dados Básicos'!$E$81</f>
        <v>0</v>
      </c>
      <c r="M143" s="50"/>
      <c r="N143" s="161"/>
      <c r="O143" s="162">
        <f>'1-Dados Básicos'!$E$81</f>
        <v>0</v>
      </c>
      <c r="P143" s="50"/>
      <c r="Q143" s="161"/>
      <c r="R143" s="162">
        <f>'1-Dados Básicos'!$E$81</f>
        <v>0</v>
      </c>
      <c r="S143" s="50"/>
      <c r="T143" s="161"/>
      <c r="U143" s="162">
        <f>'1-Dados Básicos'!$E$81/2</f>
        <v>0</v>
      </c>
      <c r="V143" s="50"/>
      <c r="W143" s="161"/>
      <c r="X143" s="162">
        <f>'1-Dados Básicos'!$E$81/2</f>
        <v>0</v>
      </c>
      <c r="Y143" s="50"/>
      <c r="Z143" s="161"/>
      <c r="AA143" s="162">
        <f>'1-Dados Básicos'!$E$81</f>
        <v>0</v>
      </c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</row>
    <row r="144" spans="2:55" ht="16.5" thickBot="1">
      <c r="B144" s="131" t="s">
        <v>21</v>
      </c>
      <c r="C144" s="106" t="s">
        <v>102</v>
      </c>
      <c r="D144" s="38"/>
      <c r="E144" s="161"/>
      <c r="F144" s="162">
        <f>'1-Dados Básicos'!$D$62</f>
        <v>0</v>
      </c>
      <c r="G144" s="50"/>
      <c r="H144" s="161"/>
      <c r="I144" s="162">
        <f>'1-Dados Básicos'!$D$62</f>
        <v>0</v>
      </c>
      <c r="J144" s="50"/>
      <c r="K144" s="161"/>
      <c r="L144" s="162">
        <f>'1-Dados Básicos'!$D$62</f>
        <v>0</v>
      </c>
      <c r="M144" s="50"/>
      <c r="N144" s="161"/>
      <c r="O144" s="162">
        <f>'1-Dados Básicos'!$D$62</f>
        <v>0</v>
      </c>
      <c r="P144" s="50"/>
      <c r="Q144" s="161"/>
      <c r="R144" s="162">
        <f>'1-Dados Básicos'!$D$62</f>
        <v>0</v>
      </c>
      <c r="S144" s="50"/>
      <c r="T144" s="161"/>
      <c r="U144" s="162">
        <f>'1-Dados Básicos'!$D$62</f>
        <v>0</v>
      </c>
      <c r="V144" s="50"/>
      <c r="W144" s="161"/>
      <c r="X144" s="162">
        <f>'1-Dados Básicos'!$D$62</f>
        <v>0</v>
      </c>
      <c r="Y144" s="50"/>
      <c r="Z144" s="161"/>
      <c r="AA144" s="162">
        <f>'1-Dados Básicos'!$D$62</f>
        <v>0</v>
      </c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</row>
    <row r="145" spans="2:56" ht="16.5" thickBot="1">
      <c r="B145" s="131" t="s">
        <v>23</v>
      </c>
      <c r="C145" s="106" t="s">
        <v>191</v>
      </c>
      <c r="D145" s="38"/>
      <c r="E145" s="161"/>
      <c r="F145" s="162">
        <v>0</v>
      </c>
      <c r="G145" s="50"/>
      <c r="H145" s="161"/>
      <c r="I145" s="162">
        <v>0</v>
      </c>
      <c r="J145" s="50"/>
      <c r="K145" s="161"/>
      <c r="L145" s="162">
        <v>0</v>
      </c>
      <c r="M145" s="50"/>
      <c r="N145" s="161"/>
      <c r="O145" s="162">
        <v>0</v>
      </c>
      <c r="P145" s="50"/>
      <c r="Q145" s="161"/>
      <c r="R145" s="162">
        <v>0</v>
      </c>
      <c r="S145" s="50"/>
      <c r="T145" s="161"/>
      <c r="U145" s="162">
        <v>0</v>
      </c>
      <c r="V145" s="50"/>
      <c r="W145" s="161"/>
      <c r="X145" s="162">
        <v>0</v>
      </c>
      <c r="Y145" s="50"/>
      <c r="Z145" s="161"/>
      <c r="AA145" s="162">
        <v>0</v>
      </c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</row>
    <row r="146" spans="2:56" ht="16.5" thickBot="1">
      <c r="B146" s="159" t="s">
        <v>25</v>
      </c>
      <c r="C146" s="160" t="s">
        <v>85</v>
      </c>
      <c r="D146" s="38"/>
      <c r="E146" s="161"/>
      <c r="F146" s="162">
        <v>0</v>
      </c>
      <c r="G146" s="50"/>
      <c r="H146" s="161"/>
      <c r="I146" s="162">
        <v>0</v>
      </c>
      <c r="J146" s="50"/>
      <c r="K146" s="161"/>
      <c r="L146" s="162">
        <v>0</v>
      </c>
      <c r="M146" s="50"/>
      <c r="N146" s="161"/>
      <c r="O146" s="162">
        <v>0</v>
      </c>
      <c r="P146" s="50"/>
      <c r="Q146" s="161"/>
      <c r="R146" s="162">
        <v>0</v>
      </c>
      <c r="S146" s="50"/>
      <c r="T146" s="161"/>
      <c r="U146" s="162">
        <v>0</v>
      </c>
      <c r="V146" s="50"/>
      <c r="W146" s="161"/>
      <c r="X146" s="162">
        <v>0</v>
      </c>
      <c r="Y146" s="50"/>
      <c r="Z146" s="161"/>
      <c r="AA146" s="162">
        <v>0</v>
      </c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</row>
    <row r="147" spans="2:56" s="79" customFormat="1" ht="16.5" thickBot="1">
      <c r="B147" s="300" t="s">
        <v>154</v>
      </c>
      <c r="C147" s="300"/>
      <c r="D147" s="96"/>
      <c r="E147" s="163"/>
      <c r="F147" s="164">
        <f>SUM(F143:F146)</f>
        <v>0</v>
      </c>
      <c r="G147" s="97"/>
      <c r="H147" s="163"/>
      <c r="I147" s="164">
        <f>SUM(I143:I146)</f>
        <v>0</v>
      </c>
      <c r="J147" s="97"/>
      <c r="K147" s="163"/>
      <c r="L147" s="164">
        <f>SUM(L143:L146)</f>
        <v>0</v>
      </c>
      <c r="M147" s="97"/>
      <c r="N147" s="163"/>
      <c r="O147" s="164">
        <f>SUM(O143:O146)</f>
        <v>0</v>
      </c>
      <c r="P147" s="97"/>
      <c r="Q147" s="163"/>
      <c r="R147" s="164">
        <f>SUM(R143:R146)</f>
        <v>0</v>
      </c>
      <c r="S147" s="97"/>
      <c r="T147" s="163"/>
      <c r="U147" s="164">
        <f>SUM(U143:U146)</f>
        <v>0</v>
      </c>
      <c r="V147" s="97"/>
      <c r="W147" s="163"/>
      <c r="X147" s="164">
        <f>SUM(X143:X146)</f>
        <v>0</v>
      </c>
      <c r="Y147" s="97"/>
      <c r="Z147" s="163"/>
      <c r="AA147" s="164">
        <f>SUM(AA143:AA146)</f>
        <v>0</v>
      </c>
      <c r="AB147" s="97"/>
      <c r="AC147" s="97"/>
      <c r="AD147" s="97"/>
      <c r="AE147" s="97"/>
      <c r="AF147" s="97"/>
      <c r="AG147" s="97"/>
      <c r="AH147" s="97"/>
      <c r="AI147" s="97"/>
      <c r="AJ147" s="97"/>
      <c r="AK147" s="97"/>
      <c r="AL147" s="97"/>
      <c r="AM147" s="97"/>
      <c r="AN147" s="97"/>
      <c r="AO147" s="97"/>
      <c r="AP147" s="97"/>
      <c r="AQ147" s="97"/>
      <c r="AR147" s="97"/>
      <c r="AS147" s="97"/>
      <c r="AT147" s="97"/>
      <c r="AU147" s="97"/>
      <c r="AV147" s="97"/>
      <c r="AW147" s="97"/>
      <c r="AX147" s="97"/>
      <c r="AY147" s="97"/>
      <c r="AZ147" s="97"/>
      <c r="BA147" s="97"/>
      <c r="BB147" s="97"/>
      <c r="BC147" s="97"/>
    </row>
    <row r="148" spans="2:56" ht="30.95" customHeight="1" thickBot="1">
      <c r="B148" s="9"/>
      <c r="C148" s="9"/>
      <c r="D148" s="9"/>
      <c r="E148" s="9"/>
      <c r="F148" s="10"/>
      <c r="G148" s="10"/>
      <c r="H148" s="9"/>
      <c r="I148" s="10"/>
      <c r="J148" s="10"/>
      <c r="K148" s="9"/>
      <c r="L148" s="10"/>
      <c r="M148" s="10"/>
      <c r="N148" s="9"/>
      <c r="O148" s="10"/>
      <c r="P148" s="10"/>
      <c r="Q148" s="9"/>
      <c r="R148" s="10"/>
      <c r="S148" s="10"/>
      <c r="T148" s="9"/>
      <c r="U148" s="10"/>
      <c r="V148" s="10"/>
      <c r="W148" s="9"/>
      <c r="X148" s="10"/>
      <c r="Y148" s="10"/>
      <c r="Z148" s="9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32"/>
    </row>
    <row r="149" spans="2:56" s="79" customFormat="1" ht="16.5" thickBot="1">
      <c r="B149" s="300" t="s">
        <v>103</v>
      </c>
      <c r="C149" s="300"/>
      <c r="D149" s="91"/>
      <c r="E149" s="302" t="s">
        <v>201</v>
      </c>
      <c r="F149" s="302"/>
      <c r="G149" s="91"/>
      <c r="H149" s="302" t="s">
        <v>201</v>
      </c>
      <c r="I149" s="302"/>
      <c r="J149" s="91"/>
      <c r="K149" s="302" t="s">
        <v>201</v>
      </c>
      <c r="L149" s="302"/>
      <c r="M149" s="91"/>
      <c r="N149" s="302" t="s">
        <v>201</v>
      </c>
      <c r="O149" s="302"/>
      <c r="P149" s="91"/>
      <c r="Q149" s="302" t="s">
        <v>201</v>
      </c>
      <c r="R149" s="302"/>
      <c r="S149" s="91"/>
      <c r="T149" s="302" t="s">
        <v>201</v>
      </c>
      <c r="U149" s="302"/>
      <c r="V149" s="91"/>
      <c r="W149" s="302" t="s">
        <v>201</v>
      </c>
      <c r="X149" s="302"/>
      <c r="Y149" s="91"/>
      <c r="Z149" s="302" t="s">
        <v>201</v>
      </c>
      <c r="AA149" s="302"/>
      <c r="AB149" s="91"/>
      <c r="AC149" s="91"/>
      <c r="AD149" s="91"/>
      <c r="AE149" s="91"/>
      <c r="AF149" s="91"/>
      <c r="AG149" s="91"/>
      <c r="AH149" s="91"/>
      <c r="AI149" s="91"/>
      <c r="AJ149" s="91"/>
      <c r="AK149" s="91"/>
      <c r="AL149" s="91"/>
      <c r="AM149" s="91"/>
      <c r="AN149" s="91"/>
      <c r="AO149" s="91"/>
      <c r="AP149" s="91"/>
      <c r="AQ149" s="91"/>
      <c r="AR149" s="91"/>
      <c r="AS149" s="91"/>
      <c r="AT149" s="91"/>
      <c r="AU149" s="91"/>
      <c r="AV149" s="91"/>
      <c r="AW149" s="91"/>
      <c r="AX149" s="91"/>
      <c r="AY149" s="91"/>
      <c r="AZ149" s="91"/>
      <c r="BA149" s="91"/>
      <c r="BB149" s="91"/>
      <c r="BC149" s="91"/>
    </row>
    <row r="150" spans="2:56" ht="16.5" thickBot="1">
      <c r="B150" s="168"/>
      <c r="C150" s="121" t="s">
        <v>104</v>
      </c>
      <c r="D150" s="39"/>
      <c r="E150" s="165"/>
      <c r="F150" s="148">
        <f>F$34+F$90+F$102+F$139+F$147</f>
        <v>0</v>
      </c>
      <c r="G150" s="18"/>
      <c r="H150" s="165"/>
      <c r="I150" s="148">
        <f>I$34+I$90+I$102+I$139+I$147</f>
        <v>0</v>
      </c>
      <c r="J150" s="18"/>
      <c r="K150" s="165"/>
      <c r="L150" s="148">
        <f>L$34+L$90+L$102+L$139+L$147</f>
        <v>0</v>
      </c>
      <c r="M150" s="18"/>
      <c r="N150" s="165"/>
      <c r="O150" s="148">
        <f>O$34+O$90+O$102+O$139+O$147</f>
        <v>0</v>
      </c>
      <c r="P150" s="18"/>
      <c r="Q150" s="165"/>
      <c r="R150" s="148">
        <f>R$34+R$90+R$102+R$139+R$147</f>
        <v>0</v>
      </c>
      <c r="S150" s="18"/>
      <c r="T150" s="165"/>
      <c r="U150" s="148">
        <f>U$34+U$90+U$102+U$139+U$147</f>
        <v>0</v>
      </c>
      <c r="V150" s="18"/>
      <c r="W150" s="165"/>
      <c r="X150" s="148">
        <f>X$34+X$90+X$102+X$139+X$147</f>
        <v>0</v>
      </c>
      <c r="Y150" s="18"/>
      <c r="Z150" s="165"/>
      <c r="AA150" s="148">
        <f>AA$34+AA$90+AA$102+AA$139+AA$147</f>
        <v>0</v>
      </c>
      <c r="AB150" s="18"/>
      <c r="AC150" s="18"/>
      <c r="AD150" s="18"/>
      <c r="AE150" s="18"/>
      <c r="AF150" s="18"/>
      <c r="AG150" s="18"/>
      <c r="AH150" s="18"/>
      <c r="AI150" s="18"/>
      <c r="AJ150" s="18"/>
      <c r="AK150" s="18"/>
      <c r="AL150" s="18"/>
      <c r="AM150" s="18"/>
      <c r="AN150" s="18"/>
      <c r="AO150" s="18"/>
      <c r="AP150" s="18"/>
      <c r="AQ150" s="18"/>
      <c r="AR150" s="18"/>
      <c r="AS150" s="18"/>
      <c r="AT150" s="18"/>
      <c r="AU150" s="18"/>
      <c r="AV150" s="18"/>
      <c r="AW150" s="18"/>
      <c r="AX150" s="18"/>
      <c r="AY150" s="18"/>
      <c r="AZ150" s="18"/>
      <c r="BA150" s="18"/>
      <c r="BB150" s="18"/>
      <c r="BC150" s="18"/>
    </row>
    <row r="151" spans="2:56" ht="16.5" thickBot="1">
      <c r="B151" s="168"/>
      <c r="C151" s="121" t="s">
        <v>105</v>
      </c>
      <c r="D151" s="39"/>
      <c r="E151" s="165"/>
      <c r="F151" s="148">
        <f>F$150+F$154</f>
        <v>0</v>
      </c>
      <c r="G151" s="18"/>
      <c r="H151" s="165"/>
      <c r="I151" s="148">
        <f>I$150+I$154</f>
        <v>0</v>
      </c>
      <c r="J151" s="18"/>
      <c r="K151" s="165"/>
      <c r="L151" s="148">
        <f>L$150+L$154</f>
        <v>0</v>
      </c>
      <c r="M151" s="18"/>
      <c r="N151" s="165"/>
      <c r="O151" s="148">
        <f>O$150+O$154</f>
        <v>0</v>
      </c>
      <c r="P151" s="18"/>
      <c r="Q151" s="165"/>
      <c r="R151" s="148">
        <f>R$150+R$154</f>
        <v>0</v>
      </c>
      <c r="S151" s="18"/>
      <c r="T151" s="165"/>
      <c r="U151" s="148">
        <f>U$150+U$154</f>
        <v>0</v>
      </c>
      <c r="V151" s="18"/>
      <c r="W151" s="165"/>
      <c r="X151" s="148">
        <f>X$150+X$154</f>
        <v>0</v>
      </c>
      <c r="Y151" s="18"/>
      <c r="Z151" s="165"/>
      <c r="AA151" s="148">
        <f>AA$150+AA$154</f>
        <v>0</v>
      </c>
      <c r="AB151" s="18"/>
      <c r="AC151" s="18"/>
      <c r="AD151" s="18"/>
      <c r="AE151" s="18"/>
      <c r="AF151" s="18"/>
      <c r="AG151" s="18"/>
      <c r="AH151" s="18"/>
      <c r="AI151" s="18"/>
      <c r="AJ151" s="18"/>
      <c r="AK151" s="18"/>
      <c r="AL151" s="18"/>
      <c r="AM151" s="18"/>
      <c r="AN151" s="18"/>
      <c r="AO151" s="18"/>
      <c r="AP151" s="18"/>
      <c r="AQ151" s="18"/>
      <c r="AR151" s="18"/>
      <c r="AS151" s="18"/>
      <c r="AT151" s="18"/>
      <c r="AU151" s="18"/>
      <c r="AV151" s="18"/>
      <c r="AW151" s="18"/>
      <c r="AX151" s="18"/>
      <c r="AY151" s="18"/>
      <c r="AZ151" s="18"/>
      <c r="BA151" s="18"/>
      <c r="BB151" s="18"/>
      <c r="BC151" s="18"/>
    </row>
    <row r="152" spans="2:56" ht="16.5" thickBot="1">
      <c r="B152" s="168"/>
      <c r="C152" s="121" t="s">
        <v>106</v>
      </c>
      <c r="D152" s="39"/>
      <c r="E152" s="165"/>
      <c r="F152" s="148">
        <f>(F$151+F$155)/(1-E156)</f>
        <v>0</v>
      </c>
      <c r="G152" s="18"/>
      <c r="H152" s="165"/>
      <c r="I152" s="148">
        <f>(I$151+I$155)/(1-H156)</f>
        <v>0</v>
      </c>
      <c r="J152" s="18"/>
      <c r="K152" s="165"/>
      <c r="L152" s="148">
        <f>(L$151+L$155)/(1-K156)</f>
        <v>0</v>
      </c>
      <c r="M152" s="18"/>
      <c r="N152" s="165"/>
      <c r="O152" s="148">
        <f>(O$151+O$155)/(1-N156)</f>
        <v>0</v>
      </c>
      <c r="P152" s="18"/>
      <c r="Q152" s="165"/>
      <c r="R152" s="148">
        <f>(R$151+R$155)/(1-Q156)</f>
        <v>0</v>
      </c>
      <c r="S152" s="18"/>
      <c r="T152" s="165"/>
      <c r="U152" s="148">
        <f>(U$151+U$155)/(1-T156)</f>
        <v>0</v>
      </c>
      <c r="V152" s="18"/>
      <c r="W152" s="165"/>
      <c r="X152" s="148">
        <f>(X$151+X$155)/(1-W156)</f>
        <v>0</v>
      </c>
      <c r="Y152" s="18"/>
      <c r="Z152" s="165"/>
      <c r="AA152" s="148">
        <f>(AA$151+AA$155)/(1-Z156)</f>
        <v>0</v>
      </c>
      <c r="AB152" s="18"/>
      <c r="AC152" s="18"/>
      <c r="AD152" s="18"/>
      <c r="AE152" s="18"/>
      <c r="AF152" s="18"/>
      <c r="AG152" s="18"/>
      <c r="AH152" s="18"/>
      <c r="AI152" s="18"/>
      <c r="AJ152" s="18"/>
      <c r="AK152" s="18"/>
      <c r="AL152" s="18"/>
      <c r="AM152" s="18"/>
      <c r="AN152" s="18"/>
      <c r="AO152" s="18"/>
      <c r="AP152" s="18"/>
      <c r="AQ152" s="18"/>
      <c r="AR152" s="18"/>
      <c r="AS152" s="18"/>
      <c r="AT152" s="18"/>
      <c r="AU152" s="18"/>
      <c r="AV152" s="18"/>
      <c r="AW152" s="18"/>
      <c r="AX152" s="18"/>
      <c r="AY152" s="18"/>
      <c r="AZ152" s="18"/>
      <c r="BA152" s="18"/>
      <c r="BB152" s="18"/>
      <c r="BC152" s="18"/>
    </row>
    <row r="153" spans="2:56" ht="16.5" thickBot="1">
      <c r="B153" s="101">
        <v>6</v>
      </c>
      <c r="C153" s="101" t="s">
        <v>107</v>
      </c>
      <c r="D153" s="11"/>
      <c r="E153" s="101" t="s">
        <v>158</v>
      </c>
      <c r="F153" s="101" t="s">
        <v>18</v>
      </c>
      <c r="G153" s="11"/>
      <c r="H153" s="101" t="s">
        <v>158</v>
      </c>
      <c r="I153" s="101" t="s">
        <v>18</v>
      </c>
      <c r="J153" s="11"/>
      <c r="K153" s="101" t="s">
        <v>158</v>
      </c>
      <c r="L153" s="101" t="s">
        <v>18</v>
      </c>
      <c r="M153" s="11"/>
      <c r="N153" s="101" t="s">
        <v>158</v>
      </c>
      <c r="O153" s="101" t="s">
        <v>18</v>
      </c>
      <c r="P153" s="11"/>
      <c r="Q153" s="101" t="s">
        <v>158</v>
      </c>
      <c r="R153" s="101" t="s">
        <v>18</v>
      </c>
      <c r="S153" s="11"/>
      <c r="T153" s="101" t="s">
        <v>158</v>
      </c>
      <c r="U153" s="101" t="s">
        <v>18</v>
      </c>
      <c r="V153" s="11"/>
      <c r="W153" s="101" t="s">
        <v>158</v>
      </c>
      <c r="X153" s="101" t="s">
        <v>18</v>
      </c>
      <c r="Y153" s="11"/>
      <c r="Z153" s="101" t="s">
        <v>158</v>
      </c>
      <c r="AA153" s="101" t="s">
        <v>18</v>
      </c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</row>
    <row r="154" spans="2:56" ht="14.45" customHeight="1" thickBot="1">
      <c r="B154" s="103" t="s">
        <v>19</v>
      </c>
      <c r="C154" s="106" t="s">
        <v>108</v>
      </c>
      <c r="D154" s="16"/>
      <c r="E154" s="123">
        <f>'1-Dados Básicos'!D67</f>
        <v>0</v>
      </c>
      <c r="F154" s="111">
        <f>F$150*E154</f>
        <v>0</v>
      </c>
      <c r="G154" s="57"/>
      <c r="H154" s="123">
        <f>$E$154</f>
        <v>0</v>
      </c>
      <c r="I154" s="111">
        <f>I$150*H154</f>
        <v>0</v>
      </c>
      <c r="J154" s="57"/>
      <c r="K154" s="123">
        <f>$E$154</f>
        <v>0</v>
      </c>
      <c r="L154" s="111">
        <f>L$150*K154</f>
        <v>0</v>
      </c>
      <c r="M154" s="57"/>
      <c r="N154" s="123">
        <f>$E$154</f>
        <v>0</v>
      </c>
      <c r="O154" s="111">
        <f>O$150*N154</f>
        <v>0</v>
      </c>
      <c r="P154" s="57"/>
      <c r="Q154" s="123">
        <f>$E$154</f>
        <v>0</v>
      </c>
      <c r="R154" s="111">
        <f>R$150*Q154</f>
        <v>0</v>
      </c>
      <c r="S154" s="57"/>
      <c r="T154" s="123">
        <f>$E$154</f>
        <v>0</v>
      </c>
      <c r="U154" s="111">
        <f>U$150*T154</f>
        <v>0</v>
      </c>
      <c r="V154" s="57"/>
      <c r="W154" s="123">
        <f>$E$154</f>
        <v>0</v>
      </c>
      <c r="X154" s="111">
        <f>X$150*W154</f>
        <v>0</v>
      </c>
      <c r="Y154" s="57"/>
      <c r="Z154" s="123">
        <f>$E$154</f>
        <v>0</v>
      </c>
      <c r="AA154" s="111">
        <f>AA$150*Z154</f>
        <v>0</v>
      </c>
      <c r="AB154" s="57"/>
      <c r="AC154" s="57"/>
      <c r="AD154" s="57"/>
      <c r="AE154" s="57"/>
      <c r="AF154" s="57"/>
      <c r="AG154" s="57"/>
      <c r="AH154" s="57"/>
      <c r="AI154" s="57"/>
      <c r="AJ154" s="57"/>
      <c r="AK154" s="57"/>
      <c r="AL154" s="57"/>
      <c r="AM154" s="57"/>
      <c r="AN154" s="57"/>
      <c r="AO154" s="57"/>
      <c r="AP154" s="57"/>
      <c r="AQ154" s="57"/>
      <c r="AR154" s="57"/>
      <c r="AS154" s="57"/>
      <c r="AT154" s="57"/>
      <c r="AU154" s="57"/>
      <c r="AV154" s="57"/>
      <c r="AW154" s="57"/>
      <c r="AX154" s="57"/>
      <c r="AY154" s="57"/>
      <c r="AZ154" s="57"/>
      <c r="BA154" s="57"/>
      <c r="BB154" s="57"/>
      <c r="BC154" s="57"/>
    </row>
    <row r="155" spans="2:56" ht="16.5" thickBot="1">
      <c r="B155" s="103" t="s">
        <v>21</v>
      </c>
      <c r="C155" s="106" t="s">
        <v>109</v>
      </c>
      <c r="D155" s="16"/>
      <c r="E155" s="123">
        <f>'1-Dados Básicos'!D68</f>
        <v>0</v>
      </c>
      <c r="F155" s="111">
        <f>F$151*E155</f>
        <v>0</v>
      </c>
      <c r="G155" s="57"/>
      <c r="H155" s="123">
        <f>$E$155</f>
        <v>0</v>
      </c>
      <c r="I155" s="111">
        <f>I$151*H155</f>
        <v>0</v>
      </c>
      <c r="J155" s="57"/>
      <c r="K155" s="123">
        <f>$E$155</f>
        <v>0</v>
      </c>
      <c r="L155" s="111">
        <f>L$151*K155</f>
        <v>0</v>
      </c>
      <c r="M155" s="57"/>
      <c r="N155" s="123">
        <f>$E$155</f>
        <v>0</v>
      </c>
      <c r="O155" s="111">
        <f>O$151*N155</f>
        <v>0</v>
      </c>
      <c r="P155" s="57"/>
      <c r="Q155" s="123">
        <f>$E$155</f>
        <v>0</v>
      </c>
      <c r="R155" s="111">
        <f>R$151*Q155</f>
        <v>0</v>
      </c>
      <c r="S155" s="57"/>
      <c r="T155" s="123">
        <f>$E$155</f>
        <v>0</v>
      </c>
      <c r="U155" s="111">
        <f>U$151*T155</f>
        <v>0</v>
      </c>
      <c r="V155" s="57"/>
      <c r="W155" s="123">
        <f>$E$155</f>
        <v>0</v>
      </c>
      <c r="X155" s="111">
        <f>X$151*W155</f>
        <v>0</v>
      </c>
      <c r="Y155" s="57"/>
      <c r="Z155" s="123">
        <f>$E$155</f>
        <v>0</v>
      </c>
      <c r="AA155" s="111">
        <f>AA$151*Z155</f>
        <v>0</v>
      </c>
      <c r="AB155" s="57"/>
      <c r="AC155" s="57"/>
      <c r="AD155" s="57"/>
      <c r="AE155" s="57"/>
      <c r="AF155" s="57"/>
      <c r="AG155" s="57"/>
      <c r="AH155" s="57"/>
      <c r="AI155" s="57"/>
      <c r="AJ155" s="57"/>
      <c r="AK155" s="57"/>
      <c r="AL155" s="57"/>
      <c r="AM155" s="57"/>
      <c r="AN155" s="57"/>
      <c r="AO155" s="57"/>
      <c r="AP155" s="57"/>
      <c r="AQ155" s="57"/>
      <c r="AR155" s="57"/>
      <c r="AS155" s="57"/>
      <c r="AT155" s="57"/>
      <c r="AU155" s="57"/>
      <c r="AV155" s="57"/>
      <c r="AW155" s="57"/>
      <c r="AX155" s="57"/>
      <c r="AY155" s="57"/>
      <c r="AZ155" s="57"/>
      <c r="BA155" s="57"/>
      <c r="BB155" s="57"/>
      <c r="BC155" s="57"/>
    </row>
    <row r="156" spans="2:56" ht="16.5" thickBot="1">
      <c r="B156" s="103" t="s">
        <v>23</v>
      </c>
      <c r="C156" s="99" t="s">
        <v>110</v>
      </c>
      <c r="D156" s="15"/>
      <c r="E156" s="122">
        <f>SUM(E157:E161)</f>
        <v>0</v>
      </c>
      <c r="F156" s="166"/>
      <c r="G156" s="51"/>
      <c r="H156" s="122">
        <f>SUM(H157:H161)</f>
        <v>0</v>
      </c>
      <c r="I156" s="166"/>
      <c r="J156" s="51"/>
      <c r="K156" s="122">
        <f>SUM(K157:K161)</f>
        <v>0</v>
      </c>
      <c r="L156" s="166"/>
      <c r="M156" s="51"/>
      <c r="N156" s="122">
        <f>SUM(N157:N161)</f>
        <v>0</v>
      </c>
      <c r="O156" s="166"/>
      <c r="P156" s="51"/>
      <c r="Q156" s="122">
        <f>SUM(Q157:Q161)</f>
        <v>0</v>
      </c>
      <c r="R156" s="166"/>
      <c r="S156" s="51"/>
      <c r="T156" s="122">
        <f>SUM(T157:T161)</f>
        <v>0</v>
      </c>
      <c r="U156" s="166"/>
      <c r="V156" s="51"/>
      <c r="W156" s="122">
        <f>SUM(W157:W161)</f>
        <v>0</v>
      </c>
      <c r="X156" s="166"/>
      <c r="Y156" s="51"/>
      <c r="Z156" s="122">
        <f>SUM(Z157:Z161)</f>
        <v>0</v>
      </c>
      <c r="AA156" s="166"/>
      <c r="AB156" s="51"/>
      <c r="AC156" s="51"/>
      <c r="AD156" s="51"/>
      <c r="AE156" s="51"/>
      <c r="AF156" s="51"/>
      <c r="AG156" s="51"/>
      <c r="AH156" s="51"/>
      <c r="AI156" s="51"/>
      <c r="AJ156" s="51"/>
      <c r="AK156" s="51"/>
      <c r="AL156" s="51"/>
      <c r="AM156" s="51"/>
      <c r="AN156" s="51"/>
      <c r="AO156" s="51"/>
      <c r="AP156" s="51"/>
      <c r="AQ156" s="51"/>
      <c r="AR156" s="51"/>
      <c r="AS156" s="51"/>
      <c r="AT156" s="51"/>
      <c r="AU156" s="51"/>
      <c r="AV156" s="51"/>
      <c r="AW156" s="51"/>
      <c r="AX156" s="51"/>
      <c r="AY156" s="51"/>
      <c r="AZ156" s="51"/>
      <c r="BA156" s="51"/>
      <c r="BB156" s="51"/>
      <c r="BC156" s="51"/>
    </row>
    <row r="157" spans="2:56" ht="16.5" thickBot="1">
      <c r="B157" s="103"/>
      <c r="C157" s="99" t="s">
        <v>111</v>
      </c>
      <c r="D157" s="15"/>
      <c r="E157" s="122">
        <f>'1-Dados Básicos'!D48</f>
        <v>0</v>
      </c>
      <c r="F157" s="111">
        <f>F$152*E157</f>
        <v>0</v>
      </c>
      <c r="G157" s="51"/>
      <c r="H157" s="122">
        <f>$E$157</f>
        <v>0</v>
      </c>
      <c r="I157" s="111">
        <f>I$152*H157</f>
        <v>0</v>
      </c>
      <c r="J157" s="51"/>
      <c r="K157" s="122">
        <f>$E$157</f>
        <v>0</v>
      </c>
      <c r="L157" s="111">
        <f>L$152*K157</f>
        <v>0</v>
      </c>
      <c r="M157" s="51"/>
      <c r="N157" s="122">
        <f>$E$157</f>
        <v>0</v>
      </c>
      <c r="O157" s="111">
        <f>O$152*N157</f>
        <v>0</v>
      </c>
      <c r="P157" s="51"/>
      <c r="Q157" s="122">
        <f>$E$157</f>
        <v>0</v>
      </c>
      <c r="R157" s="111">
        <f>R$152*Q157</f>
        <v>0</v>
      </c>
      <c r="S157" s="51"/>
      <c r="T157" s="122">
        <f>$E$157</f>
        <v>0</v>
      </c>
      <c r="U157" s="111">
        <f>U$152*T157</f>
        <v>0</v>
      </c>
      <c r="V157" s="51"/>
      <c r="W157" s="122">
        <f>$E$157</f>
        <v>0</v>
      </c>
      <c r="X157" s="111">
        <f>X$152*W157</f>
        <v>0</v>
      </c>
      <c r="Y157" s="51"/>
      <c r="Z157" s="122">
        <f>$E$157</f>
        <v>0</v>
      </c>
      <c r="AA157" s="111">
        <f>AA$152*Z157</f>
        <v>0</v>
      </c>
      <c r="AB157" s="51"/>
      <c r="AC157" s="51"/>
      <c r="AD157" s="51"/>
      <c r="AE157" s="51"/>
      <c r="AF157" s="51"/>
      <c r="AG157" s="51"/>
      <c r="AH157" s="51"/>
      <c r="AI157" s="51"/>
      <c r="AJ157" s="51"/>
      <c r="AK157" s="51"/>
      <c r="AL157" s="51"/>
      <c r="AM157" s="51"/>
      <c r="AN157" s="51"/>
      <c r="AO157" s="51"/>
      <c r="AP157" s="51"/>
      <c r="AQ157" s="51"/>
      <c r="AR157" s="51"/>
      <c r="AS157" s="51"/>
      <c r="AT157" s="51"/>
      <c r="AU157" s="51"/>
      <c r="AV157" s="51"/>
      <c r="AW157" s="51"/>
      <c r="AX157" s="51"/>
      <c r="AY157" s="51"/>
      <c r="AZ157" s="51"/>
      <c r="BA157" s="51"/>
      <c r="BB157" s="51"/>
      <c r="BC157" s="51"/>
    </row>
    <row r="158" spans="2:56" ht="16.5" thickBot="1">
      <c r="B158" s="103"/>
      <c r="C158" s="99" t="s">
        <v>112</v>
      </c>
      <c r="D158" s="15"/>
      <c r="E158" s="122">
        <f>'1-Dados Básicos'!D49</f>
        <v>0</v>
      </c>
      <c r="F158" s="111">
        <f t="shared" ref="F158" si="28">F$152*E158</f>
        <v>0</v>
      </c>
      <c r="G158" s="51"/>
      <c r="H158" s="122">
        <f>$E$158</f>
        <v>0</v>
      </c>
      <c r="I158" s="111">
        <f t="shared" ref="I158" si="29">I$152*H158</f>
        <v>0</v>
      </c>
      <c r="J158" s="51"/>
      <c r="K158" s="122">
        <f>$E$158</f>
        <v>0</v>
      </c>
      <c r="L158" s="111">
        <f t="shared" ref="L158" si="30">L$152*K158</f>
        <v>0</v>
      </c>
      <c r="M158" s="51"/>
      <c r="N158" s="122">
        <f>$E$158</f>
        <v>0</v>
      </c>
      <c r="O158" s="111">
        <f t="shared" ref="O158" si="31">O$152*N158</f>
        <v>0</v>
      </c>
      <c r="P158" s="51"/>
      <c r="Q158" s="122">
        <f>$E$158</f>
        <v>0</v>
      </c>
      <c r="R158" s="111">
        <f t="shared" ref="R158" si="32">R$152*Q158</f>
        <v>0</v>
      </c>
      <c r="S158" s="51"/>
      <c r="T158" s="122">
        <f>$E$158</f>
        <v>0</v>
      </c>
      <c r="U158" s="111">
        <f t="shared" ref="U158" si="33">U$152*T158</f>
        <v>0</v>
      </c>
      <c r="V158" s="51"/>
      <c r="W158" s="122">
        <f>$E$158</f>
        <v>0</v>
      </c>
      <c r="X158" s="111">
        <f t="shared" ref="X158" si="34">X$152*W158</f>
        <v>0</v>
      </c>
      <c r="Y158" s="51"/>
      <c r="Z158" s="122">
        <f>$E$158</f>
        <v>0</v>
      </c>
      <c r="AA158" s="111">
        <f t="shared" ref="AA158" si="35">AA$152*Z158</f>
        <v>0</v>
      </c>
      <c r="AB158" s="51"/>
      <c r="AC158" s="51"/>
      <c r="AD158" s="51"/>
      <c r="AE158" s="51"/>
      <c r="AF158" s="51"/>
      <c r="AG158" s="51"/>
      <c r="AH158" s="51"/>
      <c r="AI158" s="51"/>
      <c r="AJ158" s="51"/>
      <c r="AK158" s="51"/>
      <c r="AL158" s="51"/>
      <c r="AM158" s="51"/>
      <c r="AN158" s="51"/>
      <c r="AO158" s="51"/>
      <c r="AP158" s="51"/>
      <c r="AQ158" s="51"/>
      <c r="AR158" s="51"/>
      <c r="AS158" s="51"/>
      <c r="AT158" s="51"/>
      <c r="AU158" s="51"/>
      <c r="AV158" s="51"/>
      <c r="AW158" s="51"/>
      <c r="AX158" s="51"/>
      <c r="AY158" s="51"/>
      <c r="AZ158" s="51"/>
      <c r="BA158" s="51"/>
      <c r="BB158" s="51"/>
      <c r="BC158" s="51"/>
    </row>
    <row r="159" spans="2:56" ht="16.5" thickBot="1">
      <c r="B159" s="103"/>
      <c r="C159" s="99" t="s">
        <v>113</v>
      </c>
      <c r="D159" s="15"/>
      <c r="E159" s="122">
        <f>'1-Dados Básicos'!D50</f>
        <v>0</v>
      </c>
      <c r="F159" s="111">
        <f>F$152*E159</f>
        <v>0</v>
      </c>
      <c r="G159" s="51"/>
      <c r="H159" s="122">
        <f>$E$159</f>
        <v>0</v>
      </c>
      <c r="I159" s="111">
        <f>I$152*H159</f>
        <v>0</v>
      </c>
      <c r="J159" s="51"/>
      <c r="K159" s="122">
        <f>$E$159</f>
        <v>0</v>
      </c>
      <c r="L159" s="111">
        <f>L$152*K159</f>
        <v>0</v>
      </c>
      <c r="M159" s="51"/>
      <c r="N159" s="122">
        <f>$E$159</f>
        <v>0</v>
      </c>
      <c r="O159" s="111">
        <f>O$152*N159</f>
        <v>0</v>
      </c>
      <c r="P159" s="51"/>
      <c r="Q159" s="122">
        <f>$E$159</f>
        <v>0</v>
      </c>
      <c r="R159" s="111">
        <f>R$152*Q159</f>
        <v>0</v>
      </c>
      <c r="S159" s="51"/>
      <c r="T159" s="122">
        <f>$E$159</f>
        <v>0</v>
      </c>
      <c r="U159" s="111">
        <f>U$152*T159</f>
        <v>0</v>
      </c>
      <c r="V159" s="51"/>
      <c r="W159" s="122">
        <f>$E$159</f>
        <v>0</v>
      </c>
      <c r="X159" s="111">
        <f>X$152*W159</f>
        <v>0</v>
      </c>
      <c r="Y159" s="51"/>
      <c r="Z159" s="122">
        <f>$E$159</f>
        <v>0</v>
      </c>
      <c r="AA159" s="111">
        <f>AA$152*Z159</f>
        <v>0</v>
      </c>
      <c r="AB159" s="51"/>
      <c r="AC159" s="51"/>
      <c r="AD159" s="51"/>
      <c r="AE159" s="51"/>
      <c r="AF159" s="51"/>
      <c r="AG159" s="51"/>
      <c r="AH159" s="51"/>
      <c r="AI159" s="51"/>
      <c r="AJ159" s="51"/>
      <c r="AK159" s="51"/>
      <c r="AL159" s="51"/>
      <c r="AM159" s="51"/>
      <c r="AN159" s="51"/>
      <c r="AO159" s="51"/>
      <c r="AP159" s="51"/>
      <c r="AQ159" s="51"/>
      <c r="AR159" s="51"/>
      <c r="AS159" s="51"/>
      <c r="AT159" s="51"/>
      <c r="AU159" s="51"/>
      <c r="AV159" s="51"/>
      <c r="AW159" s="51"/>
      <c r="AX159" s="51"/>
      <c r="AY159" s="51"/>
      <c r="AZ159" s="51"/>
      <c r="BA159" s="51"/>
      <c r="BB159" s="51"/>
      <c r="BC159" s="51"/>
    </row>
    <row r="160" spans="2:56" ht="16.5" thickBot="1">
      <c r="B160" s="103"/>
      <c r="C160" s="99" t="s">
        <v>114</v>
      </c>
      <c r="D160" s="15"/>
      <c r="E160" s="122">
        <f>'1-Dados Básicos'!$D$51</f>
        <v>0</v>
      </c>
      <c r="F160" s="111">
        <f>F$152*E160</f>
        <v>0</v>
      </c>
      <c r="G160" s="51"/>
      <c r="H160" s="122">
        <f>$E$160</f>
        <v>0</v>
      </c>
      <c r="I160" s="111">
        <f>I$152*H160</f>
        <v>0</v>
      </c>
      <c r="J160" s="51"/>
      <c r="K160" s="122">
        <f>$E$160</f>
        <v>0</v>
      </c>
      <c r="L160" s="111">
        <f>L$152*K160</f>
        <v>0</v>
      </c>
      <c r="M160" s="51"/>
      <c r="N160" s="122">
        <f>$E$160</f>
        <v>0</v>
      </c>
      <c r="O160" s="111">
        <f>O$152*N160</f>
        <v>0</v>
      </c>
      <c r="P160" s="51"/>
      <c r="Q160" s="122">
        <f>$E$160</f>
        <v>0</v>
      </c>
      <c r="R160" s="111">
        <f>R$152*Q160</f>
        <v>0</v>
      </c>
      <c r="S160" s="51"/>
      <c r="T160" s="122">
        <f>$E$160</f>
        <v>0</v>
      </c>
      <c r="U160" s="111">
        <f>U$152*T160</f>
        <v>0</v>
      </c>
      <c r="V160" s="51"/>
      <c r="W160" s="122">
        <f>$E$160</f>
        <v>0</v>
      </c>
      <c r="X160" s="111">
        <f>X$152*W160</f>
        <v>0</v>
      </c>
      <c r="Y160" s="51"/>
      <c r="Z160" s="122">
        <f>$E$160</f>
        <v>0</v>
      </c>
      <c r="AA160" s="111">
        <f>AA$152*Z160</f>
        <v>0</v>
      </c>
      <c r="AB160" s="51"/>
      <c r="AC160" s="51"/>
      <c r="AD160" s="51"/>
      <c r="AE160" s="51"/>
      <c r="AF160" s="51"/>
      <c r="AG160" s="51"/>
      <c r="AH160" s="51"/>
      <c r="AI160" s="51"/>
      <c r="AJ160" s="51"/>
      <c r="AK160" s="51"/>
      <c r="AL160" s="51"/>
      <c r="AM160" s="51"/>
      <c r="AN160" s="51"/>
      <c r="AO160" s="51"/>
      <c r="AP160" s="51"/>
      <c r="AQ160" s="51"/>
      <c r="AR160" s="51"/>
      <c r="AS160" s="51"/>
      <c r="AT160" s="51"/>
      <c r="AU160" s="51"/>
      <c r="AV160" s="51"/>
      <c r="AW160" s="51"/>
      <c r="AX160" s="51"/>
      <c r="AY160" s="51"/>
      <c r="AZ160" s="51"/>
      <c r="BA160" s="51"/>
      <c r="BB160" s="51"/>
      <c r="BC160" s="51"/>
    </row>
    <row r="161" spans="2:56" ht="64.5" thickBot="1">
      <c r="B161" s="103"/>
      <c r="C161" s="99" t="s">
        <v>309</v>
      </c>
      <c r="D161" s="15"/>
      <c r="E161" s="122"/>
      <c r="F161" s="111">
        <f>F$152*E161</f>
        <v>0</v>
      </c>
      <c r="G161" s="51"/>
      <c r="H161" s="122">
        <f>$E$161</f>
        <v>0</v>
      </c>
      <c r="I161" s="111">
        <f>I$152*H161</f>
        <v>0</v>
      </c>
      <c r="J161" s="51"/>
      <c r="K161" s="122">
        <f>$E$161</f>
        <v>0</v>
      </c>
      <c r="L161" s="111">
        <f>L$152*K161</f>
        <v>0</v>
      </c>
      <c r="M161" s="51"/>
      <c r="N161" s="122">
        <f>$E$161</f>
        <v>0</v>
      </c>
      <c r="O161" s="111">
        <f>O$152*N161</f>
        <v>0</v>
      </c>
      <c r="P161" s="51"/>
      <c r="Q161" s="122">
        <f>$E$161</f>
        <v>0</v>
      </c>
      <c r="R161" s="111">
        <f>R$152*Q161</f>
        <v>0</v>
      </c>
      <c r="S161" s="51"/>
      <c r="T161" s="122">
        <f>$E$161</f>
        <v>0</v>
      </c>
      <c r="U161" s="111">
        <f>U$152*T161</f>
        <v>0</v>
      </c>
      <c r="V161" s="51"/>
      <c r="W161" s="122">
        <f>$E$161</f>
        <v>0</v>
      </c>
      <c r="X161" s="111">
        <f>X$152*W161</f>
        <v>0</v>
      </c>
      <c r="Y161" s="51"/>
      <c r="Z161" s="122">
        <f>$E$161</f>
        <v>0</v>
      </c>
      <c r="AA161" s="111">
        <f>AA$152*Z161</f>
        <v>0</v>
      </c>
      <c r="AB161" s="51"/>
      <c r="AC161" s="51"/>
      <c r="AD161" s="51"/>
      <c r="AE161" s="51"/>
      <c r="AF161" s="51"/>
      <c r="AG161" s="51"/>
      <c r="AH161" s="51"/>
      <c r="AI161" s="51"/>
      <c r="AJ161" s="51"/>
      <c r="AK161" s="51"/>
      <c r="AL161" s="51"/>
      <c r="AM161" s="51"/>
      <c r="AN161" s="51"/>
      <c r="AO161" s="51"/>
      <c r="AP161" s="51"/>
      <c r="AQ161" s="51"/>
      <c r="AR161" s="51"/>
      <c r="AS161" s="51"/>
      <c r="AT161" s="51"/>
      <c r="AU161" s="51"/>
      <c r="AV161" s="51"/>
      <c r="AW161" s="51"/>
      <c r="AX161" s="51"/>
      <c r="AY161" s="51"/>
      <c r="AZ161" s="51"/>
      <c r="BA161" s="51"/>
      <c r="BB161" s="51"/>
      <c r="BC161" s="51"/>
    </row>
    <row r="162" spans="2:56" s="79" customFormat="1" ht="19.5" customHeight="1" thickBot="1">
      <c r="B162" s="300" t="s">
        <v>155</v>
      </c>
      <c r="C162" s="300"/>
      <c r="D162" s="84"/>
      <c r="E162" s="143"/>
      <c r="F162" s="116">
        <f>SUM(F154:F161)</f>
        <v>0</v>
      </c>
      <c r="G162" s="78"/>
      <c r="H162" s="143"/>
      <c r="I162" s="116">
        <f>SUM(I154:I161)</f>
        <v>0</v>
      </c>
      <c r="J162" s="78"/>
      <c r="K162" s="143"/>
      <c r="L162" s="116">
        <f>SUM(L154:L161)</f>
        <v>0</v>
      </c>
      <c r="M162" s="78"/>
      <c r="N162" s="143"/>
      <c r="O162" s="116">
        <f>SUM(O154:O161)</f>
        <v>0</v>
      </c>
      <c r="P162" s="78"/>
      <c r="Q162" s="143"/>
      <c r="R162" s="116">
        <f>SUM(R154:R161)</f>
        <v>0</v>
      </c>
      <c r="S162" s="78"/>
      <c r="T162" s="143"/>
      <c r="U162" s="116">
        <f>SUM(U154:U161)</f>
        <v>0</v>
      </c>
      <c r="V162" s="78"/>
      <c r="W162" s="143"/>
      <c r="X162" s="116">
        <f>SUM(X154:X161)</f>
        <v>0</v>
      </c>
      <c r="Y162" s="78"/>
      <c r="Z162" s="143"/>
      <c r="AA162" s="116">
        <f>SUM(AA154:AA161)</f>
        <v>0</v>
      </c>
      <c r="AB162" s="78"/>
      <c r="AC162" s="78"/>
      <c r="AD162" s="78"/>
      <c r="AE162" s="78"/>
      <c r="AF162" s="78"/>
      <c r="AG162" s="78"/>
      <c r="AH162" s="78"/>
      <c r="AI162" s="78"/>
      <c r="AJ162" s="78"/>
      <c r="AK162" s="78"/>
      <c r="AL162" s="78"/>
      <c r="AM162" s="78"/>
      <c r="AN162" s="78"/>
      <c r="AO162" s="78"/>
      <c r="AP162" s="78"/>
      <c r="AQ162" s="78"/>
      <c r="AR162" s="78"/>
      <c r="AS162" s="78"/>
      <c r="AT162" s="78"/>
      <c r="AU162" s="78"/>
      <c r="AV162" s="78"/>
      <c r="AW162" s="78"/>
      <c r="AX162" s="78"/>
      <c r="AY162" s="78"/>
      <c r="AZ162" s="78"/>
      <c r="BA162" s="78"/>
      <c r="BB162" s="78"/>
      <c r="BC162" s="78"/>
    </row>
    <row r="163" spans="2:56">
      <c r="B163" s="167" t="s">
        <v>14</v>
      </c>
      <c r="C163" s="72"/>
      <c r="D163" s="71"/>
      <c r="E163" s="72"/>
      <c r="F163" s="72"/>
      <c r="G163" s="71"/>
      <c r="H163" s="72"/>
      <c r="I163" s="72"/>
      <c r="J163" s="72"/>
      <c r="K163" s="72"/>
      <c r="L163" s="72"/>
      <c r="M163" s="72"/>
      <c r="N163" s="72"/>
      <c r="O163" s="72"/>
      <c r="P163" s="72"/>
      <c r="Q163" s="72"/>
      <c r="R163" s="72"/>
      <c r="S163" s="72"/>
      <c r="T163" s="72"/>
      <c r="U163" s="72"/>
      <c r="V163" s="72"/>
      <c r="W163" s="72"/>
      <c r="X163" s="72"/>
      <c r="Y163" s="72"/>
      <c r="Z163" s="72"/>
      <c r="AA163" s="72"/>
      <c r="AB163" s="72"/>
      <c r="AC163" s="72"/>
      <c r="AD163" s="72"/>
      <c r="AE163" s="72"/>
      <c r="AF163" s="72"/>
      <c r="AG163" s="72"/>
      <c r="AH163" s="72"/>
      <c r="AI163" s="72"/>
      <c r="AJ163" s="72"/>
      <c r="AK163" s="72"/>
      <c r="AL163" s="72"/>
      <c r="AM163" s="72"/>
      <c r="AN163" s="72"/>
      <c r="AO163" s="72"/>
      <c r="AP163" s="72"/>
      <c r="AQ163" s="72"/>
      <c r="AR163" s="72"/>
      <c r="AS163" s="72"/>
      <c r="AT163" s="72"/>
      <c r="AU163" s="72"/>
      <c r="AV163" s="72"/>
      <c r="AW163" s="72"/>
      <c r="AX163" s="72"/>
      <c r="AY163" s="72"/>
      <c r="AZ163" s="72"/>
      <c r="BA163" s="72"/>
      <c r="BB163" s="72"/>
      <c r="BC163" s="72"/>
    </row>
    <row r="164" spans="2:56" ht="15.75" customHeight="1">
      <c r="B164" s="90" t="s">
        <v>115</v>
      </c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33"/>
      <c r="AJ164" s="33"/>
      <c r="AK164" s="33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33"/>
      <c r="AZ164" s="33"/>
      <c r="BA164" s="33"/>
      <c r="BB164" s="33"/>
      <c r="BC164" s="33"/>
    </row>
    <row r="165" spans="2:56">
      <c r="B165" s="90" t="s">
        <v>116</v>
      </c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  <c r="AM165" s="32"/>
      <c r="AN165" s="32"/>
      <c r="AO165" s="32"/>
      <c r="AP165" s="32"/>
      <c r="AQ165" s="32"/>
      <c r="AR165" s="32"/>
      <c r="AS165" s="32"/>
      <c r="AT165" s="32"/>
      <c r="AU165" s="32"/>
      <c r="AV165" s="32"/>
      <c r="AW165" s="32"/>
      <c r="AX165" s="32"/>
      <c r="AY165" s="32"/>
      <c r="AZ165" s="32"/>
      <c r="BA165" s="32"/>
      <c r="BB165" s="32"/>
      <c r="BC165" s="32"/>
      <c r="BD165" s="33"/>
    </row>
    <row r="166" spans="2:56">
      <c r="B166" s="8"/>
      <c r="C166" s="8"/>
      <c r="D166" s="8"/>
      <c r="E166" s="8"/>
      <c r="F166" s="40"/>
      <c r="G166" s="40"/>
      <c r="H166" s="8"/>
      <c r="I166" s="40"/>
      <c r="J166" s="40"/>
      <c r="K166" s="8"/>
      <c r="L166" s="40"/>
      <c r="M166" s="40"/>
      <c r="N166" s="8"/>
      <c r="O166" s="40"/>
      <c r="P166" s="40"/>
      <c r="Q166" s="8"/>
      <c r="R166" s="40"/>
      <c r="S166" s="40"/>
      <c r="T166" s="8"/>
      <c r="U166" s="40"/>
      <c r="V166" s="40"/>
      <c r="W166" s="8"/>
      <c r="X166" s="40"/>
      <c r="Y166" s="40"/>
      <c r="Z166" s="8"/>
      <c r="AA166" s="40"/>
      <c r="AB166" s="40"/>
      <c r="AC166" s="40"/>
      <c r="AD166" s="40"/>
      <c r="AE166" s="40"/>
      <c r="AF166" s="40"/>
      <c r="AG166" s="40"/>
      <c r="AH166" s="40"/>
      <c r="AI166" s="40"/>
      <c r="AJ166" s="40"/>
      <c r="AK166" s="40"/>
      <c r="AL166" s="40"/>
      <c r="AM166" s="40"/>
      <c r="AN166" s="40"/>
      <c r="AO166" s="40"/>
      <c r="AP166" s="40"/>
      <c r="AQ166" s="40"/>
      <c r="AR166" s="40"/>
      <c r="AS166" s="40"/>
      <c r="AT166" s="40"/>
      <c r="AU166" s="40"/>
      <c r="AV166" s="40"/>
      <c r="AW166" s="40"/>
      <c r="AX166" s="40"/>
      <c r="AY166" s="40"/>
      <c r="AZ166" s="40"/>
      <c r="BA166" s="40"/>
      <c r="BB166" s="40"/>
      <c r="BC166" s="40"/>
    </row>
    <row r="167" spans="2:56" ht="16.5" thickBot="1">
      <c r="B167" s="9"/>
      <c r="C167" s="9"/>
      <c r="D167" s="9"/>
      <c r="E167" s="9"/>
      <c r="F167" s="10"/>
      <c r="G167" s="10"/>
      <c r="H167" s="9"/>
      <c r="I167" s="10"/>
      <c r="J167" s="10"/>
      <c r="K167" s="9"/>
      <c r="L167" s="10"/>
      <c r="M167" s="10"/>
      <c r="N167" s="9"/>
      <c r="O167" s="10"/>
      <c r="P167" s="10"/>
      <c r="Q167" s="9"/>
      <c r="R167" s="10"/>
      <c r="S167" s="10"/>
      <c r="T167" s="9"/>
      <c r="U167" s="10"/>
      <c r="V167" s="10"/>
      <c r="W167" s="9"/>
      <c r="X167" s="10"/>
      <c r="Y167" s="10"/>
      <c r="Z167" s="9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</row>
    <row r="168" spans="2:56" s="79" customFormat="1" ht="16.5" thickBot="1">
      <c r="B168" s="300" t="s">
        <v>117</v>
      </c>
      <c r="C168" s="300"/>
      <c r="D168" s="91"/>
      <c r="E168" s="302" t="s">
        <v>200</v>
      </c>
      <c r="F168" s="302"/>
      <c r="G168" s="91"/>
      <c r="H168" s="302" t="s">
        <v>200</v>
      </c>
      <c r="I168" s="302"/>
      <c r="J168" s="91"/>
      <c r="K168" s="302" t="s">
        <v>200</v>
      </c>
      <c r="L168" s="302"/>
      <c r="M168" s="91"/>
      <c r="N168" s="302" t="s">
        <v>200</v>
      </c>
      <c r="O168" s="302"/>
      <c r="P168" s="91"/>
      <c r="Q168" s="302" t="s">
        <v>200</v>
      </c>
      <c r="R168" s="302"/>
      <c r="S168" s="91"/>
      <c r="T168" s="302" t="s">
        <v>200</v>
      </c>
      <c r="U168" s="302"/>
      <c r="V168" s="91"/>
      <c r="W168" s="302" t="s">
        <v>200</v>
      </c>
      <c r="X168" s="302"/>
      <c r="Y168" s="91"/>
      <c r="Z168" s="302" t="s">
        <v>200</v>
      </c>
      <c r="AA168" s="302"/>
      <c r="AB168" s="91"/>
      <c r="AC168" s="91"/>
      <c r="AD168" s="91"/>
      <c r="AE168" s="91"/>
      <c r="AF168" s="91"/>
      <c r="AG168" s="91"/>
      <c r="AH168" s="91"/>
      <c r="AI168" s="91"/>
      <c r="AJ168" s="91"/>
      <c r="AK168" s="91"/>
      <c r="AL168" s="91"/>
      <c r="AM168" s="91"/>
      <c r="AN168" s="91"/>
      <c r="AO168" s="91"/>
      <c r="AP168" s="91"/>
      <c r="AQ168" s="91"/>
      <c r="AR168" s="91"/>
      <c r="AS168" s="91"/>
      <c r="AT168" s="91"/>
      <c r="AU168" s="91"/>
      <c r="AV168" s="91"/>
      <c r="AW168" s="91"/>
      <c r="AX168" s="91"/>
      <c r="AY168" s="91"/>
      <c r="AZ168" s="91"/>
      <c r="BA168" s="91"/>
      <c r="BB168" s="91"/>
      <c r="BC168" s="91"/>
    </row>
    <row r="169" spans="2:56" ht="16.5" thickBot="1">
      <c r="B169" s="101"/>
      <c r="C169" s="101" t="s">
        <v>118</v>
      </c>
      <c r="D169" s="17"/>
      <c r="E169" s="101"/>
      <c r="F169" s="101" t="s">
        <v>18</v>
      </c>
      <c r="G169" s="11"/>
      <c r="H169" s="101"/>
      <c r="I169" s="101" t="s">
        <v>18</v>
      </c>
      <c r="J169" s="11"/>
      <c r="K169" s="101"/>
      <c r="L169" s="101" t="s">
        <v>18</v>
      </c>
      <c r="M169" s="11"/>
      <c r="N169" s="101"/>
      <c r="O169" s="101" t="s">
        <v>18</v>
      </c>
      <c r="P169" s="11"/>
      <c r="Q169" s="101"/>
      <c r="R169" s="101" t="s">
        <v>18</v>
      </c>
      <c r="S169" s="11"/>
      <c r="T169" s="101"/>
      <c r="U169" s="101" t="s">
        <v>18</v>
      </c>
      <c r="V169" s="11"/>
      <c r="W169" s="101"/>
      <c r="X169" s="101" t="s">
        <v>18</v>
      </c>
      <c r="Y169" s="11"/>
      <c r="Z169" s="101"/>
      <c r="AA169" s="101" t="s">
        <v>18</v>
      </c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  <c r="BA169" s="11"/>
      <c r="BB169" s="11"/>
      <c r="BC169" s="11"/>
    </row>
    <row r="170" spans="2:56" ht="16.5" thickBot="1">
      <c r="B170" s="98" t="s">
        <v>19</v>
      </c>
      <c r="C170" s="99" t="s">
        <v>16</v>
      </c>
      <c r="D170" s="28"/>
      <c r="E170" s="135"/>
      <c r="F170" s="136">
        <f>F34</f>
        <v>0</v>
      </c>
      <c r="G170" s="49"/>
      <c r="H170" s="135"/>
      <c r="I170" s="136">
        <f>I34</f>
        <v>0</v>
      </c>
      <c r="J170" s="49"/>
      <c r="K170" s="135"/>
      <c r="L170" s="136">
        <f>L34</f>
        <v>0</v>
      </c>
      <c r="M170" s="49"/>
      <c r="N170" s="135"/>
      <c r="O170" s="136">
        <f>O34</f>
        <v>0</v>
      </c>
      <c r="P170" s="49"/>
      <c r="Q170" s="135"/>
      <c r="R170" s="136">
        <f>R34</f>
        <v>0</v>
      </c>
      <c r="S170" s="49"/>
      <c r="T170" s="135"/>
      <c r="U170" s="136">
        <f>U34</f>
        <v>0</v>
      </c>
      <c r="V170" s="49"/>
      <c r="W170" s="135"/>
      <c r="X170" s="136">
        <f>X34</f>
        <v>0</v>
      </c>
      <c r="Y170" s="49"/>
      <c r="Z170" s="135"/>
      <c r="AA170" s="136">
        <f>AA34</f>
        <v>0</v>
      </c>
      <c r="AB170" s="49"/>
      <c r="AC170" s="49"/>
      <c r="AD170" s="49"/>
      <c r="AE170" s="49"/>
      <c r="AF170" s="49"/>
      <c r="AG170" s="49"/>
      <c r="AH170" s="49"/>
      <c r="AI170" s="49"/>
      <c r="AJ170" s="49"/>
      <c r="AK170" s="49"/>
      <c r="AL170" s="49"/>
      <c r="AM170" s="49"/>
      <c r="AN170" s="49"/>
      <c r="AO170" s="49"/>
      <c r="AP170" s="49"/>
      <c r="AQ170" s="49"/>
      <c r="AR170" s="49"/>
      <c r="AS170" s="49"/>
      <c r="AT170" s="49"/>
      <c r="AU170" s="49"/>
      <c r="AV170" s="49"/>
      <c r="AW170" s="49"/>
      <c r="AX170" s="49"/>
      <c r="AY170" s="49"/>
      <c r="AZ170" s="49"/>
      <c r="BA170" s="49"/>
      <c r="BB170" s="49"/>
      <c r="BC170" s="49"/>
    </row>
    <row r="171" spans="2:56" ht="16.5" thickBot="1">
      <c r="B171" s="98" t="s">
        <v>21</v>
      </c>
      <c r="C171" s="99" t="s">
        <v>32</v>
      </c>
      <c r="D171" s="28"/>
      <c r="E171" s="135"/>
      <c r="F171" s="136">
        <f>F90</f>
        <v>0</v>
      </c>
      <c r="G171" s="49"/>
      <c r="H171" s="135"/>
      <c r="I171" s="136">
        <f>I90</f>
        <v>0</v>
      </c>
      <c r="J171" s="49"/>
      <c r="K171" s="135"/>
      <c r="L171" s="136">
        <f>L90</f>
        <v>0</v>
      </c>
      <c r="M171" s="49"/>
      <c r="N171" s="135"/>
      <c r="O171" s="136">
        <f>O90</f>
        <v>0</v>
      </c>
      <c r="P171" s="49"/>
      <c r="Q171" s="135"/>
      <c r="R171" s="136">
        <f>R90</f>
        <v>0</v>
      </c>
      <c r="S171" s="49"/>
      <c r="T171" s="135"/>
      <c r="U171" s="136">
        <f>U90</f>
        <v>0</v>
      </c>
      <c r="V171" s="49"/>
      <c r="W171" s="135"/>
      <c r="X171" s="136">
        <f>X90</f>
        <v>0</v>
      </c>
      <c r="Y171" s="49"/>
      <c r="Z171" s="135"/>
      <c r="AA171" s="136">
        <f>AA90</f>
        <v>0</v>
      </c>
      <c r="AB171" s="49"/>
      <c r="AC171" s="49"/>
      <c r="AD171" s="49"/>
      <c r="AE171" s="49"/>
      <c r="AF171" s="49"/>
      <c r="AG171" s="49"/>
      <c r="AH171" s="49"/>
      <c r="AI171" s="49"/>
      <c r="AJ171" s="49"/>
      <c r="AK171" s="49"/>
      <c r="AL171" s="49"/>
      <c r="AM171" s="49"/>
      <c r="AN171" s="49"/>
      <c r="AO171" s="49"/>
      <c r="AP171" s="49"/>
      <c r="AQ171" s="49"/>
      <c r="AR171" s="49"/>
      <c r="AS171" s="49"/>
      <c r="AT171" s="49"/>
      <c r="AU171" s="49"/>
      <c r="AV171" s="49"/>
      <c r="AW171" s="49"/>
      <c r="AX171" s="49"/>
      <c r="AY171" s="49"/>
      <c r="AZ171" s="49"/>
      <c r="BA171" s="49"/>
      <c r="BB171" s="49"/>
      <c r="BC171" s="49"/>
    </row>
    <row r="172" spans="2:56" ht="16.5" thickBot="1">
      <c r="B172" s="98" t="s">
        <v>23</v>
      </c>
      <c r="C172" s="99" t="s">
        <v>70</v>
      </c>
      <c r="D172" s="28"/>
      <c r="E172" s="135"/>
      <c r="F172" s="136">
        <f>F102</f>
        <v>0</v>
      </c>
      <c r="G172" s="49"/>
      <c r="H172" s="135"/>
      <c r="I172" s="136">
        <f>I102</f>
        <v>0</v>
      </c>
      <c r="J172" s="49"/>
      <c r="K172" s="135"/>
      <c r="L172" s="136">
        <f>L102</f>
        <v>0</v>
      </c>
      <c r="M172" s="49"/>
      <c r="N172" s="135"/>
      <c r="O172" s="136">
        <f>O102</f>
        <v>0</v>
      </c>
      <c r="P172" s="49"/>
      <c r="Q172" s="135"/>
      <c r="R172" s="136">
        <f>R102</f>
        <v>0</v>
      </c>
      <c r="S172" s="49"/>
      <c r="T172" s="135"/>
      <c r="U172" s="136">
        <f>U102</f>
        <v>0</v>
      </c>
      <c r="V172" s="49"/>
      <c r="W172" s="135"/>
      <c r="X172" s="136">
        <f>X102</f>
        <v>0</v>
      </c>
      <c r="Y172" s="49"/>
      <c r="Z172" s="135"/>
      <c r="AA172" s="136">
        <f>AA102</f>
        <v>0</v>
      </c>
      <c r="AB172" s="49"/>
      <c r="AC172" s="49"/>
      <c r="AD172" s="49"/>
      <c r="AE172" s="49"/>
      <c r="AF172" s="49"/>
      <c r="AG172" s="49"/>
      <c r="AH172" s="49"/>
      <c r="AI172" s="49"/>
      <c r="AJ172" s="49"/>
      <c r="AK172" s="49"/>
      <c r="AL172" s="49"/>
      <c r="AM172" s="49"/>
      <c r="AN172" s="49"/>
      <c r="AO172" s="49"/>
      <c r="AP172" s="49"/>
      <c r="AQ172" s="49"/>
      <c r="AR172" s="49"/>
      <c r="AS172" s="49"/>
      <c r="AT172" s="49"/>
      <c r="AU172" s="49"/>
      <c r="AV172" s="49"/>
      <c r="AW172" s="49"/>
      <c r="AX172" s="49"/>
      <c r="AY172" s="49"/>
      <c r="AZ172" s="49"/>
      <c r="BA172" s="49"/>
      <c r="BB172" s="49"/>
      <c r="BC172" s="49"/>
    </row>
    <row r="173" spans="2:56" ht="16.5" thickBot="1">
      <c r="B173" s="98" t="s">
        <v>25</v>
      </c>
      <c r="C173" s="99" t="s">
        <v>79</v>
      </c>
      <c r="D173" s="28"/>
      <c r="E173" s="135"/>
      <c r="F173" s="136">
        <f>F139</f>
        <v>0</v>
      </c>
      <c r="G173" s="49"/>
      <c r="H173" s="135"/>
      <c r="I173" s="136">
        <f>I139</f>
        <v>0</v>
      </c>
      <c r="J173" s="49"/>
      <c r="K173" s="135"/>
      <c r="L173" s="136">
        <f>L139</f>
        <v>0</v>
      </c>
      <c r="M173" s="49"/>
      <c r="N173" s="135"/>
      <c r="O173" s="136">
        <f>O139</f>
        <v>0</v>
      </c>
      <c r="P173" s="49"/>
      <c r="Q173" s="135"/>
      <c r="R173" s="136">
        <f>R139</f>
        <v>0</v>
      </c>
      <c r="S173" s="49"/>
      <c r="T173" s="135"/>
      <c r="U173" s="136">
        <f>U139</f>
        <v>0</v>
      </c>
      <c r="V173" s="49"/>
      <c r="W173" s="135"/>
      <c r="X173" s="136">
        <f>X139</f>
        <v>0</v>
      </c>
      <c r="Y173" s="49"/>
      <c r="Z173" s="135"/>
      <c r="AA173" s="136">
        <f>AA139</f>
        <v>0</v>
      </c>
      <c r="AB173" s="49"/>
      <c r="AC173" s="49"/>
      <c r="AD173" s="49"/>
      <c r="AE173" s="49"/>
      <c r="AF173" s="49"/>
      <c r="AG173" s="49"/>
      <c r="AH173" s="49"/>
      <c r="AI173" s="49"/>
      <c r="AJ173" s="49"/>
      <c r="AK173" s="49"/>
      <c r="AL173" s="49"/>
      <c r="AM173" s="49"/>
      <c r="AN173" s="49"/>
      <c r="AO173" s="49"/>
      <c r="AP173" s="49"/>
      <c r="AQ173" s="49"/>
      <c r="AR173" s="49"/>
      <c r="AS173" s="49"/>
      <c r="AT173" s="49"/>
      <c r="AU173" s="49"/>
      <c r="AV173" s="49"/>
      <c r="AW173" s="49"/>
      <c r="AX173" s="49"/>
      <c r="AY173" s="49"/>
      <c r="AZ173" s="49"/>
      <c r="BA173" s="49"/>
      <c r="BB173" s="49"/>
      <c r="BC173" s="49"/>
    </row>
    <row r="174" spans="2:56" ht="16.5" thickBot="1">
      <c r="B174" s="98" t="s">
        <v>27</v>
      </c>
      <c r="C174" s="99" t="s">
        <v>99</v>
      </c>
      <c r="D174" s="28"/>
      <c r="E174" s="135"/>
      <c r="F174" s="136">
        <f>F147</f>
        <v>0</v>
      </c>
      <c r="G174" s="49"/>
      <c r="H174" s="135"/>
      <c r="I174" s="136">
        <f>I147</f>
        <v>0</v>
      </c>
      <c r="J174" s="49"/>
      <c r="K174" s="135"/>
      <c r="L174" s="136">
        <f>L147</f>
        <v>0</v>
      </c>
      <c r="M174" s="49"/>
      <c r="N174" s="135"/>
      <c r="O174" s="136">
        <f>O147</f>
        <v>0</v>
      </c>
      <c r="P174" s="49"/>
      <c r="Q174" s="135"/>
      <c r="R174" s="136">
        <f>R147</f>
        <v>0</v>
      </c>
      <c r="S174" s="49"/>
      <c r="T174" s="135"/>
      <c r="U174" s="136">
        <f>U147</f>
        <v>0</v>
      </c>
      <c r="V174" s="49"/>
      <c r="W174" s="135"/>
      <c r="X174" s="136">
        <f>X147</f>
        <v>0</v>
      </c>
      <c r="Y174" s="49"/>
      <c r="Z174" s="135"/>
      <c r="AA174" s="136">
        <f>AA147</f>
        <v>0</v>
      </c>
      <c r="AB174" s="49"/>
      <c r="AC174" s="49"/>
      <c r="AD174" s="49"/>
      <c r="AE174" s="49"/>
      <c r="AF174" s="49"/>
      <c r="AG174" s="49"/>
      <c r="AH174" s="49"/>
      <c r="AI174" s="49"/>
      <c r="AJ174" s="49"/>
      <c r="AK174" s="49"/>
      <c r="AL174" s="49"/>
      <c r="AM174" s="49"/>
      <c r="AN174" s="49"/>
      <c r="AO174" s="49"/>
      <c r="AP174" s="49"/>
      <c r="AQ174" s="49"/>
      <c r="AR174" s="49"/>
      <c r="AS174" s="49"/>
      <c r="AT174" s="49"/>
      <c r="AU174" s="49"/>
      <c r="AV174" s="49"/>
      <c r="AW174" s="49"/>
      <c r="AX174" s="49"/>
      <c r="AY174" s="49"/>
      <c r="AZ174" s="49"/>
      <c r="BA174" s="49"/>
      <c r="BB174" s="49"/>
      <c r="BC174" s="49"/>
    </row>
    <row r="175" spans="2:56" ht="14.45" customHeight="1" thickBot="1">
      <c r="B175" s="306" t="s">
        <v>193</v>
      </c>
      <c r="C175" s="306"/>
      <c r="D175" s="29"/>
      <c r="E175" s="169"/>
      <c r="F175" s="170">
        <f>SUM(F170:F174)</f>
        <v>0</v>
      </c>
      <c r="G175" s="52"/>
      <c r="H175" s="169"/>
      <c r="I175" s="170">
        <f>SUM(I170:I174)</f>
        <v>0</v>
      </c>
      <c r="J175" s="52"/>
      <c r="K175" s="169"/>
      <c r="L175" s="170">
        <f>SUM(L170:L174)</f>
        <v>0</v>
      </c>
      <c r="M175" s="52"/>
      <c r="N175" s="169"/>
      <c r="O175" s="170">
        <f>SUM(O170:O174)</f>
        <v>0</v>
      </c>
      <c r="P175" s="52"/>
      <c r="Q175" s="169"/>
      <c r="R175" s="170">
        <f>SUM(R170:R174)</f>
        <v>0</v>
      </c>
      <c r="S175" s="52"/>
      <c r="T175" s="169"/>
      <c r="U175" s="170">
        <f>SUM(U170:U174)</f>
        <v>0</v>
      </c>
      <c r="V175" s="52"/>
      <c r="W175" s="169"/>
      <c r="X175" s="170">
        <f>SUM(X170:X174)</f>
        <v>0</v>
      </c>
      <c r="Y175" s="52"/>
      <c r="Z175" s="169"/>
      <c r="AA175" s="170">
        <f>SUM(AA170:AA174)</f>
        <v>0</v>
      </c>
      <c r="AB175" s="52"/>
      <c r="AC175" s="52"/>
      <c r="AD175" s="52"/>
      <c r="AE175" s="52"/>
      <c r="AF175" s="52"/>
      <c r="AG175" s="52"/>
      <c r="AH175" s="52"/>
      <c r="AI175" s="52"/>
      <c r="AJ175" s="52"/>
      <c r="AK175" s="52"/>
      <c r="AL175" s="52"/>
      <c r="AM175" s="52"/>
      <c r="AN175" s="52"/>
      <c r="AO175" s="52"/>
      <c r="AP175" s="52"/>
      <c r="AQ175" s="52"/>
      <c r="AR175" s="52"/>
      <c r="AS175" s="52"/>
      <c r="AT175" s="52"/>
      <c r="AU175" s="52"/>
      <c r="AV175" s="52"/>
      <c r="AW175" s="52"/>
      <c r="AX175" s="52"/>
      <c r="AY175" s="52"/>
      <c r="AZ175" s="52"/>
      <c r="BA175" s="52"/>
      <c r="BB175" s="52"/>
      <c r="BC175" s="52"/>
    </row>
    <row r="176" spans="2:56" ht="16.5" thickBot="1">
      <c r="B176" s="98" t="s">
        <v>29</v>
      </c>
      <c r="C176" s="99" t="s">
        <v>119</v>
      </c>
      <c r="D176" s="28"/>
      <c r="E176" s="135"/>
      <c r="F176" s="136">
        <f>F162</f>
        <v>0</v>
      </c>
      <c r="G176" s="49"/>
      <c r="H176" s="135"/>
      <c r="I176" s="136">
        <f>I162</f>
        <v>0</v>
      </c>
      <c r="J176" s="49"/>
      <c r="K176" s="135"/>
      <c r="L176" s="136">
        <f>L162</f>
        <v>0</v>
      </c>
      <c r="M176" s="49"/>
      <c r="N176" s="135"/>
      <c r="O176" s="136">
        <f>O162</f>
        <v>0</v>
      </c>
      <c r="P176" s="49"/>
      <c r="Q176" s="135"/>
      <c r="R176" s="136">
        <f>R162</f>
        <v>0</v>
      </c>
      <c r="S176" s="49"/>
      <c r="T176" s="135"/>
      <c r="U176" s="136">
        <f>U162</f>
        <v>0</v>
      </c>
      <c r="V176" s="49"/>
      <c r="W176" s="135"/>
      <c r="X176" s="136">
        <f>X162</f>
        <v>0</v>
      </c>
      <c r="Y176" s="49"/>
      <c r="Z176" s="135"/>
      <c r="AA176" s="136">
        <f>AA162</f>
        <v>0</v>
      </c>
      <c r="AB176" s="49"/>
      <c r="AC176" s="49"/>
      <c r="AD176" s="49"/>
      <c r="AE176" s="49"/>
      <c r="AF176" s="49"/>
      <c r="AG176" s="49"/>
      <c r="AH176" s="49"/>
      <c r="AI176" s="49"/>
      <c r="AJ176" s="49"/>
      <c r="AK176" s="49"/>
      <c r="AL176" s="49"/>
      <c r="AM176" s="49"/>
      <c r="AN176" s="49"/>
      <c r="AO176" s="49"/>
      <c r="AP176" s="49"/>
      <c r="AQ176" s="49"/>
      <c r="AR176" s="49"/>
      <c r="AS176" s="49"/>
      <c r="AT176" s="49"/>
      <c r="AU176" s="49"/>
      <c r="AV176" s="49"/>
      <c r="AW176" s="49"/>
      <c r="AX176" s="49"/>
      <c r="AY176" s="49"/>
      <c r="AZ176" s="49"/>
      <c r="BA176" s="49"/>
      <c r="BB176" s="49"/>
      <c r="BC176" s="49"/>
    </row>
    <row r="177" spans="2:55" s="79" customFormat="1" ht="14.45" customHeight="1" thickBot="1">
      <c r="B177" s="300" t="s">
        <v>177</v>
      </c>
      <c r="C177" s="300"/>
      <c r="D177" s="83"/>
      <c r="E177" s="137"/>
      <c r="F177" s="125">
        <f>F175+F176</f>
        <v>0</v>
      </c>
      <c r="G177" s="81"/>
      <c r="H177" s="137"/>
      <c r="I177" s="125">
        <f>I175+I176</f>
        <v>0</v>
      </c>
      <c r="J177" s="81"/>
      <c r="K177" s="137"/>
      <c r="L177" s="125">
        <f>L175+L176</f>
        <v>0</v>
      </c>
      <c r="M177" s="81"/>
      <c r="N177" s="137"/>
      <c r="O177" s="125">
        <f>O175+O176</f>
        <v>0</v>
      </c>
      <c r="P177" s="81"/>
      <c r="Q177" s="137"/>
      <c r="R177" s="125">
        <f>R175+R176</f>
        <v>0</v>
      </c>
      <c r="S177" s="81"/>
      <c r="T177" s="137"/>
      <c r="U177" s="125">
        <f>U175+U176</f>
        <v>0</v>
      </c>
      <c r="V177" s="81"/>
      <c r="W177" s="137"/>
      <c r="X177" s="125">
        <f>X175+X176</f>
        <v>0</v>
      </c>
      <c r="Y177" s="81"/>
      <c r="Z177" s="137"/>
      <c r="AA177" s="125">
        <f>AA175+AA176</f>
        <v>0</v>
      </c>
      <c r="AB177" s="81"/>
      <c r="AC177" s="81"/>
      <c r="AD177" s="81"/>
      <c r="AE177" s="81"/>
      <c r="AF177" s="81"/>
      <c r="AG177" s="81"/>
      <c r="AH177" s="81"/>
      <c r="AI177" s="81"/>
      <c r="AJ177" s="81"/>
      <c r="AK177" s="81"/>
      <c r="AL177" s="81"/>
      <c r="AM177" s="81"/>
      <c r="AN177" s="81"/>
      <c r="AO177" s="81"/>
      <c r="AP177" s="81"/>
      <c r="AQ177" s="81"/>
      <c r="AR177" s="81"/>
      <c r="AS177" s="81"/>
      <c r="AT177" s="81"/>
      <c r="AU177" s="81"/>
      <c r="AV177" s="81"/>
      <c r="AW177" s="81"/>
      <c r="AX177" s="81"/>
      <c r="AY177" s="81"/>
      <c r="AZ177" s="81"/>
      <c r="BA177" s="81"/>
      <c r="BB177" s="81"/>
      <c r="BC177" s="81"/>
    </row>
    <row r="178" spans="2:55" ht="16.5" thickBot="1">
      <c r="B178" s="300" t="s">
        <v>178</v>
      </c>
      <c r="C178" s="300"/>
      <c r="E178" s="160"/>
      <c r="F178" s="159">
        <f>'1-Dados Básicos'!D25</f>
        <v>5</v>
      </c>
      <c r="H178" s="160"/>
      <c r="I178" s="159">
        <f>'1-Dados Básicos'!D26</f>
        <v>9</v>
      </c>
      <c r="K178" s="160"/>
      <c r="L178" s="159">
        <f>'1-Dados Básicos'!D27</f>
        <v>1</v>
      </c>
      <c r="N178" s="160"/>
      <c r="O178" s="159">
        <f>'1-Dados Básicos'!D28</f>
        <v>12</v>
      </c>
      <c r="Q178" s="160"/>
      <c r="R178" s="159">
        <f>'1-Dados Básicos'!D29</f>
        <v>8</v>
      </c>
      <c r="T178" s="160"/>
      <c r="U178" s="159">
        <f>'1-Dados Básicos'!D30</f>
        <v>8</v>
      </c>
      <c r="W178" s="160"/>
      <c r="X178" s="159">
        <f>'1-Dados Básicos'!D31</f>
        <v>4</v>
      </c>
      <c r="Z178" s="160"/>
      <c r="AA178" s="159">
        <f>'1-Dados Básicos'!D32</f>
        <v>15</v>
      </c>
    </row>
    <row r="179" spans="2:55" ht="16.5" thickBot="1">
      <c r="B179" s="300" t="s">
        <v>192</v>
      </c>
      <c r="C179" s="300"/>
      <c r="E179" s="160"/>
      <c r="F179" s="175">
        <f>F177*F178</f>
        <v>0</v>
      </c>
      <c r="H179" s="160"/>
      <c r="I179" s="175">
        <f>I177*I178</f>
        <v>0</v>
      </c>
      <c r="K179" s="160"/>
      <c r="L179" s="175">
        <f>L177*L178</f>
        <v>0</v>
      </c>
      <c r="N179" s="160"/>
      <c r="O179" s="175">
        <f>O177*O178</f>
        <v>0</v>
      </c>
      <c r="Q179" s="160"/>
      <c r="R179" s="175">
        <f>R177*R178</f>
        <v>0</v>
      </c>
      <c r="T179" s="160"/>
      <c r="U179" s="175">
        <f>U177*U178</f>
        <v>0</v>
      </c>
      <c r="W179" s="160"/>
      <c r="X179" s="175">
        <f>X177*X178</f>
        <v>0</v>
      </c>
      <c r="Z179" s="160"/>
      <c r="AA179" s="175">
        <f>AA177*AA178</f>
        <v>0</v>
      </c>
    </row>
    <row r="180" spans="2:55" ht="30.95" customHeight="1" thickBot="1"/>
    <row r="181" spans="2:55" s="79" customFormat="1" ht="16.5" thickBot="1">
      <c r="B181" s="300" t="s">
        <v>172</v>
      </c>
      <c r="C181" s="300"/>
      <c r="D181" s="91"/>
      <c r="E181" s="302" t="s">
        <v>172</v>
      </c>
      <c r="F181" s="302"/>
      <c r="G181" s="91"/>
      <c r="H181" s="302" t="s">
        <v>172</v>
      </c>
      <c r="I181" s="302"/>
      <c r="J181" s="91"/>
      <c r="K181" s="302" t="s">
        <v>172</v>
      </c>
      <c r="L181" s="302"/>
      <c r="M181" s="91"/>
      <c r="N181" s="302" t="s">
        <v>172</v>
      </c>
      <c r="O181" s="302"/>
      <c r="P181" s="91"/>
      <c r="Q181" s="302" t="s">
        <v>172</v>
      </c>
      <c r="R181" s="302"/>
      <c r="S181" s="91"/>
      <c r="T181" s="302" t="s">
        <v>172</v>
      </c>
      <c r="U181" s="302"/>
      <c r="V181" s="91"/>
      <c r="W181" s="302" t="s">
        <v>172</v>
      </c>
      <c r="X181" s="302"/>
      <c r="Y181" s="91"/>
      <c r="Z181" s="302" t="s">
        <v>172</v>
      </c>
      <c r="AA181" s="302"/>
      <c r="AB181" s="91"/>
      <c r="AC181" s="91"/>
      <c r="AD181" s="91"/>
      <c r="AE181" s="91"/>
      <c r="AF181" s="91"/>
      <c r="AG181" s="91"/>
      <c r="AH181" s="91"/>
      <c r="AI181" s="91"/>
      <c r="AJ181" s="91"/>
      <c r="AK181" s="91"/>
      <c r="AL181" s="91"/>
      <c r="AM181" s="91"/>
      <c r="AN181" s="91"/>
      <c r="AO181" s="91"/>
      <c r="AP181" s="91"/>
      <c r="AQ181" s="91"/>
      <c r="AR181" s="91"/>
      <c r="AS181" s="91"/>
      <c r="AT181" s="91"/>
      <c r="AU181" s="91"/>
      <c r="AV181" s="91"/>
      <c r="AW181" s="91"/>
      <c r="AX181" s="91"/>
      <c r="AY181" s="91"/>
      <c r="AZ181" s="91"/>
      <c r="BA181" s="91"/>
      <c r="BB181" s="91"/>
      <c r="BC181" s="91"/>
    </row>
    <row r="182" spans="2:55" ht="16.5" thickBot="1">
      <c r="B182" s="159" t="s">
        <v>19</v>
      </c>
      <c r="C182" s="160" t="s">
        <v>173</v>
      </c>
      <c r="E182" s="174">
        <v>8.3299999999999999E-2</v>
      </c>
      <c r="F182" s="136">
        <f>F$34*E182</f>
        <v>0</v>
      </c>
      <c r="H182" s="174">
        <v>8.3299999999999999E-2</v>
      </c>
      <c r="I182" s="136">
        <f>I$34*H182</f>
        <v>0</v>
      </c>
      <c r="K182" s="174">
        <v>8.3299999999999999E-2</v>
      </c>
      <c r="L182" s="136">
        <f>L$34*K182</f>
        <v>0</v>
      </c>
      <c r="N182" s="174">
        <v>8.3299999999999999E-2</v>
      </c>
      <c r="O182" s="136">
        <f>O$34*N182</f>
        <v>0</v>
      </c>
      <c r="Q182" s="174">
        <v>8.3299999999999999E-2</v>
      </c>
      <c r="R182" s="136">
        <f>R$34*Q182</f>
        <v>0</v>
      </c>
      <c r="T182" s="174">
        <v>8.3299999999999999E-2</v>
      </c>
      <c r="U182" s="136">
        <f>U$34*T182</f>
        <v>0</v>
      </c>
      <c r="W182" s="174">
        <v>8.3299999999999999E-2</v>
      </c>
      <c r="X182" s="136">
        <f>X$34*W182</f>
        <v>0</v>
      </c>
      <c r="Z182" s="174">
        <v>8.3299999999999999E-2</v>
      </c>
      <c r="AA182" s="136">
        <f>AA$34*Z182</f>
        <v>0</v>
      </c>
    </row>
    <row r="183" spans="2:55" ht="16.5" thickBot="1">
      <c r="B183" s="159" t="s">
        <v>21</v>
      </c>
      <c r="C183" s="160" t="s">
        <v>174</v>
      </c>
      <c r="E183" s="174">
        <v>0.121</v>
      </c>
      <c r="F183" s="136">
        <f t="shared" ref="F183:F185" si="36">F$34*E183</f>
        <v>0</v>
      </c>
      <c r="H183" s="174">
        <v>0.121</v>
      </c>
      <c r="I183" s="136">
        <f t="shared" ref="I183:I185" si="37">I$34*H183</f>
        <v>0</v>
      </c>
      <c r="K183" s="174">
        <v>0.121</v>
      </c>
      <c r="L183" s="136">
        <f t="shared" ref="L183:L185" si="38">L$34*K183</f>
        <v>0</v>
      </c>
      <c r="N183" s="174">
        <v>0.121</v>
      </c>
      <c r="O183" s="136">
        <f t="shared" ref="O183:O185" si="39">O$34*N183</f>
        <v>0</v>
      </c>
      <c r="Q183" s="174">
        <v>0.121</v>
      </c>
      <c r="R183" s="136">
        <f t="shared" ref="R183:R185" si="40">R$34*Q183</f>
        <v>0</v>
      </c>
      <c r="T183" s="174">
        <v>0.121</v>
      </c>
      <c r="U183" s="136">
        <f t="shared" ref="U183:U185" si="41">U$34*T183</f>
        <v>0</v>
      </c>
      <c r="W183" s="174">
        <v>0.121</v>
      </c>
      <c r="X183" s="136">
        <f t="shared" ref="X183:X185" si="42">X$34*W183</f>
        <v>0</v>
      </c>
      <c r="Z183" s="174">
        <v>0.121</v>
      </c>
      <c r="AA183" s="136">
        <f t="shared" ref="AA183:AA185" si="43">AA$34*Z183</f>
        <v>0</v>
      </c>
    </row>
    <row r="184" spans="2:55" ht="16.5" thickBot="1">
      <c r="B184" s="159" t="s">
        <v>23</v>
      </c>
      <c r="C184" s="160" t="s">
        <v>175</v>
      </c>
      <c r="E184" s="174">
        <v>0.04</v>
      </c>
      <c r="F184" s="136">
        <f t="shared" si="36"/>
        <v>0</v>
      </c>
      <c r="H184" s="174">
        <v>0.04</v>
      </c>
      <c r="I184" s="136">
        <f t="shared" si="37"/>
        <v>0</v>
      </c>
      <c r="K184" s="174">
        <v>0.04</v>
      </c>
      <c r="L184" s="136">
        <f t="shared" si="38"/>
        <v>0</v>
      </c>
      <c r="N184" s="174">
        <v>0.04</v>
      </c>
      <c r="O184" s="136">
        <f t="shared" si="39"/>
        <v>0</v>
      </c>
      <c r="Q184" s="174">
        <v>0.04</v>
      </c>
      <c r="R184" s="136">
        <f t="shared" si="40"/>
        <v>0</v>
      </c>
      <c r="T184" s="174">
        <v>0.04</v>
      </c>
      <c r="U184" s="136">
        <f t="shared" si="41"/>
        <v>0</v>
      </c>
      <c r="W184" s="174">
        <v>0.04</v>
      </c>
      <c r="X184" s="136">
        <f t="shared" si="42"/>
        <v>0</v>
      </c>
      <c r="Z184" s="174">
        <v>0.04</v>
      </c>
      <c r="AA184" s="136">
        <f t="shared" si="43"/>
        <v>0</v>
      </c>
    </row>
    <row r="185" spans="2:55" ht="16.5" thickBot="1">
      <c r="B185" s="159" t="s">
        <v>25</v>
      </c>
      <c r="C185" s="160" t="s">
        <v>176</v>
      </c>
      <c r="E185" s="174">
        <f>IF(E54&lt;=1%,7.39%,IF(E54&gt;=3%,7.82%,7.6%))</f>
        <v>7.8200000000000006E-2</v>
      </c>
      <c r="F185" s="136">
        <f t="shared" si="36"/>
        <v>0</v>
      </c>
      <c r="H185" s="174">
        <f>IF(H54&lt;=1%,7.39%,IF(H54&gt;=3%,7.82%,7.6%))</f>
        <v>7.8200000000000006E-2</v>
      </c>
      <c r="I185" s="136">
        <f t="shared" si="37"/>
        <v>0</v>
      </c>
      <c r="K185" s="174">
        <f>IF(K54&lt;=1%,7.39%,IF(K54&gt;=3%,7.82%,7.6%))</f>
        <v>7.8200000000000006E-2</v>
      </c>
      <c r="L185" s="136">
        <f t="shared" si="38"/>
        <v>0</v>
      </c>
      <c r="N185" s="174">
        <f>IF(N54&lt;=1%,7.39%,IF(N54&gt;=3%,7.82%,7.6%))</f>
        <v>7.8200000000000006E-2</v>
      </c>
      <c r="O185" s="136">
        <f t="shared" si="39"/>
        <v>0</v>
      </c>
      <c r="Q185" s="174">
        <f>IF(Q54&lt;=1%,7.39%,IF(Q54&gt;=3%,7.82%,7.6%))</f>
        <v>7.8200000000000006E-2</v>
      </c>
      <c r="R185" s="136">
        <f t="shared" si="40"/>
        <v>0</v>
      </c>
      <c r="T185" s="174">
        <f>IF(T54&lt;=1%,7.39%,IF(T54&gt;=3%,7.82%,7.6%))</f>
        <v>7.8200000000000006E-2</v>
      </c>
      <c r="U185" s="136">
        <f t="shared" si="41"/>
        <v>0</v>
      </c>
      <c r="W185" s="174">
        <f>IF(W54&lt;=1%,7.39%,IF(W54&gt;=3%,7.82%,7.6%))</f>
        <v>7.8200000000000006E-2</v>
      </c>
      <c r="X185" s="136">
        <f t="shared" si="42"/>
        <v>0</v>
      </c>
      <c r="Z185" s="174">
        <f>IF(Z54&lt;=1%,7.39%,IF(Z54&gt;=3%,7.82%,7.6%))</f>
        <v>7.8200000000000006E-2</v>
      </c>
      <c r="AA185" s="136">
        <f t="shared" si="43"/>
        <v>0</v>
      </c>
    </row>
    <row r="186" spans="2:55" s="79" customFormat="1" ht="16.5" thickBot="1">
      <c r="B186" s="300" t="s">
        <v>180</v>
      </c>
      <c r="C186" s="300"/>
      <c r="D186" s="91"/>
      <c r="E186" s="158"/>
      <c r="F186" s="125">
        <f>SUM(F182:F185)</f>
        <v>0</v>
      </c>
      <c r="G186" s="91"/>
      <c r="H186" s="158"/>
      <c r="I186" s="125">
        <f>SUM(I182:I185)</f>
        <v>0</v>
      </c>
      <c r="J186" s="91"/>
      <c r="K186" s="158"/>
      <c r="L186" s="125">
        <f>SUM(L182:L185)</f>
        <v>0</v>
      </c>
      <c r="M186" s="91"/>
      <c r="N186" s="158"/>
      <c r="O186" s="125">
        <f>SUM(O182:O185)</f>
        <v>0</v>
      </c>
      <c r="P186" s="91"/>
      <c r="Q186" s="158"/>
      <c r="R186" s="125">
        <f>SUM(R182:R185)</f>
        <v>0</v>
      </c>
      <c r="S186" s="91"/>
      <c r="T186" s="158"/>
      <c r="U186" s="125">
        <f>SUM(U182:U185)</f>
        <v>0</v>
      </c>
      <c r="V186" s="91"/>
      <c r="W186" s="158"/>
      <c r="X186" s="125">
        <f>SUM(X182:X185)</f>
        <v>0</v>
      </c>
      <c r="Y186" s="91"/>
      <c r="Z186" s="158"/>
      <c r="AA186" s="125">
        <f>SUM(AA182:AA185)</f>
        <v>0</v>
      </c>
      <c r="AB186" s="91"/>
      <c r="AC186" s="91"/>
      <c r="AD186" s="91"/>
      <c r="AE186" s="91"/>
      <c r="AF186" s="91"/>
      <c r="AG186" s="91"/>
      <c r="AH186" s="91"/>
      <c r="AI186" s="91"/>
      <c r="AJ186" s="91"/>
      <c r="AK186" s="91"/>
      <c r="AL186" s="91"/>
      <c r="AM186" s="91"/>
      <c r="AN186" s="91"/>
      <c r="AO186" s="91"/>
      <c r="AP186" s="91"/>
      <c r="AQ186" s="91"/>
      <c r="AR186" s="91"/>
      <c r="AS186" s="91"/>
      <c r="AT186" s="91"/>
      <c r="AU186" s="91"/>
      <c r="AV186" s="91"/>
      <c r="AW186" s="91"/>
      <c r="AX186" s="91"/>
      <c r="AY186" s="91"/>
      <c r="AZ186" s="91"/>
      <c r="BA186" s="91"/>
      <c r="BB186" s="91"/>
      <c r="BC186" s="91"/>
    </row>
    <row r="187" spans="2:55" s="79" customFormat="1" ht="16.5" thickBot="1">
      <c r="B187" s="300" t="s">
        <v>179</v>
      </c>
      <c r="C187" s="300"/>
      <c r="D187" s="91"/>
      <c r="E187" s="158"/>
      <c r="F187" s="125">
        <f>F178*F186</f>
        <v>0</v>
      </c>
      <c r="G187" s="91"/>
      <c r="H187" s="158"/>
      <c r="I187" s="125">
        <f>I178*I186</f>
        <v>0</v>
      </c>
      <c r="J187" s="91"/>
      <c r="K187" s="158"/>
      <c r="L187" s="125">
        <f>L178*L186</f>
        <v>0</v>
      </c>
      <c r="M187" s="91"/>
      <c r="N187" s="158"/>
      <c r="O187" s="125">
        <f>O178*O186</f>
        <v>0</v>
      </c>
      <c r="P187" s="91"/>
      <c r="Q187" s="158"/>
      <c r="R187" s="125">
        <f>R178*R186</f>
        <v>0</v>
      </c>
      <c r="S187" s="91"/>
      <c r="T187" s="158"/>
      <c r="U187" s="125">
        <f>U178*U186</f>
        <v>0</v>
      </c>
      <c r="V187" s="91"/>
      <c r="W187" s="158"/>
      <c r="X187" s="125">
        <f>X178*X186</f>
        <v>0</v>
      </c>
      <c r="Y187" s="91"/>
      <c r="Z187" s="158"/>
      <c r="AA187" s="125">
        <f>AA178*AA186</f>
        <v>0</v>
      </c>
      <c r="AB187" s="91"/>
      <c r="AC187" s="91"/>
      <c r="AD187" s="91"/>
      <c r="AE187" s="91"/>
      <c r="AF187" s="91"/>
      <c r="AG187" s="91"/>
      <c r="AH187" s="91"/>
      <c r="AI187" s="91"/>
      <c r="AJ187" s="91"/>
      <c r="AK187" s="91"/>
      <c r="AL187" s="91"/>
      <c r="AM187" s="91"/>
      <c r="AN187" s="91"/>
      <c r="AO187" s="91"/>
      <c r="AP187" s="91"/>
      <c r="AQ187" s="91"/>
      <c r="AR187" s="91"/>
      <c r="AS187" s="91"/>
      <c r="AT187" s="91"/>
      <c r="AU187" s="91"/>
      <c r="AV187" s="91"/>
      <c r="AW187" s="91"/>
      <c r="AX187" s="91"/>
      <c r="AY187" s="91"/>
      <c r="AZ187" s="91"/>
      <c r="BA187" s="91"/>
      <c r="BB187" s="91"/>
      <c r="BC187" s="91"/>
    </row>
  </sheetData>
  <mergeCells count="218">
    <mergeCell ref="Z168:AA168"/>
    <mergeCell ref="Z181:AA181"/>
    <mergeCell ref="Z72:AA72"/>
    <mergeCell ref="Z85:AA85"/>
    <mergeCell ref="Z92:AA92"/>
    <mergeCell ref="Z108:AA108"/>
    <mergeCell ref="Z111:AA111"/>
    <mergeCell ref="Z129:AA129"/>
    <mergeCell ref="Z12:AA12"/>
    <mergeCell ref="Z13:AA13"/>
    <mergeCell ref="Z14:AA14"/>
    <mergeCell ref="Z15:AA15"/>
    <mergeCell ref="Z16:AA16"/>
    <mergeCell ref="Z17:AA17"/>
    <mergeCell ref="Z135:AA135"/>
    <mergeCell ref="Z141:AA141"/>
    <mergeCell ref="Z149:AA149"/>
    <mergeCell ref="W92:X92"/>
    <mergeCell ref="W108:X108"/>
    <mergeCell ref="W111:X111"/>
    <mergeCell ref="Z18:AA18"/>
    <mergeCell ref="Z19:AA19"/>
    <mergeCell ref="Z25:AA25"/>
    <mergeCell ref="Z38:AA38"/>
    <mergeCell ref="Z43:AA43"/>
    <mergeCell ref="Z49:AA49"/>
    <mergeCell ref="T135:U135"/>
    <mergeCell ref="T141:U141"/>
    <mergeCell ref="T149:U149"/>
    <mergeCell ref="W129:X129"/>
    <mergeCell ref="W135:X135"/>
    <mergeCell ref="W141:X141"/>
    <mergeCell ref="W149:X149"/>
    <mergeCell ref="W168:X168"/>
    <mergeCell ref="W181:X181"/>
    <mergeCell ref="W12:X12"/>
    <mergeCell ref="W13:X13"/>
    <mergeCell ref="W14:X14"/>
    <mergeCell ref="W15:X15"/>
    <mergeCell ref="W16:X16"/>
    <mergeCell ref="T72:U72"/>
    <mergeCell ref="T85:U85"/>
    <mergeCell ref="T92:U92"/>
    <mergeCell ref="T108:U108"/>
    <mergeCell ref="T18:U18"/>
    <mergeCell ref="T19:U19"/>
    <mergeCell ref="T25:U25"/>
    <mergeCell ref="T38:U38"/>
    <mergeCell ref="T43:U43"/>
    <mergeCell ref="T49:U49"/>
    <mergeCell ref="W17:X17"/>
    <mergeCell ref="W18:X18"/>
    <mergeCell ref="W19:X19"/>
    <mergeCell ref="W25:X25"/>
    <mergeCell ref="W38:X38"/>
    <mergeCell ref="W43:X43"/>
    <mergeCell ref="W49:X49"/>
    <mergeCell ref="W72:X72"/>
    <mergeCell ref="W85:X85"/>
    <mergeCell ref="Q168:R168"/>
    <mergeCell ref="Q181:R181"/>
    <mergeCell ref="T12:U12"/>
    <mergeCell ref="T13:U13"/>
    <mergeCell ref="T14:U14"/>
    <mergeCell ref="T15:U15"/>
    <mergeCell ref="T16:U16"/>
    <mergeCell ref="T17:U17"/>
    <mergeCell ref="Q85:R85"/>
    <mergeCell ref="Q92:R92"/>
    <mergeCell ref="Q108:R108"/>
    <mergeCell ref="Q111:R111"/>
    <mergeCell ref="Q129:R129"/>
    <mergeCell ref="Q135:R135"/>
    <mergeCell ref="Q19:R19"/>
    <mergeCell ref="Q25:R25"/>
    <mergeCell ref="Q38:R38"/>
    <mergeCell ref="Q43:R43"/>
    <mergeCell ref="Q49:R49"/>
    <mergeCell ref="Q72:R72"/>
    <mergeCell ref="T168:U168"/>
    <mergeCell ref="T181:U181"/>
    <mergeCell ref="T111:U111"/>
    <mergeCell ref="T129:U129"/>
    <mergeCell ref="N149:O149"/>
    <mergeCell ref="N168:O168"/>
    <mergeCell ref="N181:O181"/>
    <mergeCell ref="Q12:R12"/>
    <mergeCell ref="Q13:R13"/>
    <mergeCell ref="Q14:R14"/>
    <mergeCell ref="Q15:R15"/>
    <mergeCell ref="Q16:R16"/>
    <mergeCell ref="Q17:R17"/>
    <mergeCell ref="Q18:R18"/>
    <mergeCell ref="N92:O92"/>
    <mergeCell ref="N108:O108"/>
    <mergeCell ref="N111:O111"/>
    <mergeCell ref="N129:O129"/>
    <mergeCell ref="N135:O135"/>
    <mergeCell ref="N141:O141"/>
    <mergeCell ref="N25:O25"/>
    <mergeCell ref="N38:O38"/>
    <mergeCell ref="N43:O43"/>
    <mergeCell ref="N49:O49"/>
    <mergeCell ref="N72:O72"/>
    <mergeCell ref="N85:O85"/>
    <mergeCell ref="Q141:R141"/>
    <mergeCell ref="Q149:R149"/>
    <mergeCell ref="B186:C186"/>
    <mergeCell ref="B187:C187"/>
    <mergeCell ref="N12:O12"/>
    <mergeCell ref="N13:O13"/>
    <mergeCell ref="N14:O14"/>
    <mergeCell ref="N15:O15"/>
    <mergeCell ref="N16:O16"/>
    <mergeCell ref="N17:O17"/>
    <mergeCell ref="N18:O18"/>
    <mergeCell ref="N19:O19"/>
    <mergeCell ref="B178:C178"/>
    <mergeCell ref="B179:C179"/>
    <mergeCell ref="B181:C181"/>
    <mergeCell ref="E181:F181"/>
    <mergeCell ref="H181:I181"/>
    <mergeCell ref="K181:L181"/>
    <mergeCell ref="B168:C168"/>
    <mergeCell ref="E168:F168"/>
    <mergeCell ref="H168:I168"/>
    <mergeCell ref="K168:L168"/>
    <mergeCell ref="B175:C175"/>
    <mergeCell ref="B177:C177"/>
    <mergeCell ref="B147:C147"/>
    <mergeCell ref="B149:C149"/>
    <mergeCell ref="E149:F149"/>
    <mergeCell ref="H149:I149"/>
    <mergeCell ref="K149:L149"/>
    <mergeCell ref="B162:C162"/>
    <mergeCell ref="E135:F135"/>
    <mergeCell ref="H135:I135"/>
    <mergeCell ref="K135:L135"/>
    <mergeCell ref="B139:C139"/>
    <mergeCell ref="B141:C141"/>
    <mergeCell ref="E141:F141"/>
    <mergeCell ref="H141:I141"/>
    <mergeCell ref="K141:L141"/>
    <mergeCell ref="B121:C121"/>
    <mergeCell ref="B129:C129"/>
    <mergeCell ref="E129:F129"/>
    <mergeCell ref="H129:I129"/>
    <mergeCell ref="K129:L129"/>
    <mergeCell ref="B133:C133"/>
    <mergeCell ref="B108:C108"/>
    <mergeCell ref="E108:F108"/>
    <mergeCell ref="H108:I108"/>
    <mergeCell ref="K108:L108"/>
    <mergeCell ref="B111:C111"/>
    <mergeCell ref="E111:F111"/>
    <mergeCell ref="H111:I111"/>
    <mergeCell ref="K111:L111"/>
    <mergeCell ref="B90:C90"/>
    <mergeCell ref="B92:C92"/>
    <mergeCell ref="E92:F92"/>
    <mergeCell ref="H92:I92"/>
    <mergeCell ref="K92:L92"/>
    <mergeCell ref="B102:C102"/>
    <mergeCell ref="B72:C72"/>
    <mergeCell ref="E72:F72"/>
    <mergeCell ref="H72:I72"/>
    <mergeCell ref="K72:L72"/>
    <mergeCell ref="B80:C80"/>
    <mergeCell ref="B85:C85"/>
    <mergeCell ref="E85:F85"/>
    <mergeCell ref="H85:I85"/>
    <mergeCell ref="K85:L85"/>
    <mergeCell ref="B47:C47"/>
    <mergeCell ref="B49:C49"/>
    <mergeCell ref="E49:F49"/>
    <mergeCell ref="H49:I49"/>
    <mergeCell ref="K49:L49"/>
    <mergeCell ref="B60:C60"/>
    <mergeCell ref="B34:C34"/>
    <mergeCell ref="B38:C38"/>
    <mergeCell ref="E38:F38"/>
    <mergeCell ref="H38:I38"/>
    <mergeCell ref="K38:L38"/>
    <mergeCell ref="B43:C43"/>
    <mergeCell ref="E43:F43"/>
    <mergeCell ref="H43:I43"/>
    <mergeCell ref="K43:L43"/>
    <mergeCell ref="E19:F19"/>
    <mergeCell ref="H19:I19"/>
    <mergeCell ref="K19:L19"/>
    <mergeCell ref="B25:C25"/>
    <mergeCell ref="E25:F25"/>
    <mergeCell ref="H25:I25"/>
    <mergeCell ref="K25:L25"/>
    <mergeCell ref="E17:F17"/>
    <mergeCell ref="H17:I17"/>
    <mergeCell ref="K17:L17"/>
    <mergeCell ref="E18:F18"/>
    <mergeCell ref="H18:I18"/>
    <mergeCell ref="K18:L18"/>
    <mergeCell ref="B2:C2"/>
    <mergeCell ref="B3:C3"/>
    <mergeCell ref="B11:C11"/>
    <mergeCell ref="E12:F12"/>
    <mergeCell ref="E15:F15"/>
    <mergeCell ref="H15:I15"/>
    <mergeCell ref="K15:L15"/>
    <mergeCell ref="E16:F16"/>
    <mergeCell ref="H16:I16"/>
    <mergeCell ref="K16:L16"/>
    <mergeCell ref="H12:I12"/>
    <mergeCell ref="K12:L12"/>
    <mergeCell ref="E13:F13"/>
    <mergeCell ref="H13:I13"/>
    <mergeCell ref="K13:L13"/>
    <mergeCell ref="E14:F14"/>
    <mergeCell ref="H14:I14"/>
    <mergeCell ref="K14:L1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47" orientation="landscape" r:id="rId1"/>
  <colBreaks count="1" manualBreakCount="1">
    <brk id="15" min="1" max="191" man="1"/>
  </col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A6276-404A-4A3D-B637-D7136EC86B48}">
  <sheetPr>
    <tabColor theme="9"/>
  </sheetPr>
  <dimension ref="B1:AN187"/>
  <sheetViews>
    <sheetView zoomScaleNormal="100" workbookViewId="0">
      <pane xSplit="3" ySplit="23" topLeftCell="D24" activePane="bottomRight" state="frozen"/>
      <selection pane="topRight" activeCell="C1" sqref="C1"/>
      <selection pane="bottomLeft" activeCell="A23" sqref="A23"/>
      <selection pane="bottomRight" activeCell="F30" sqref="F30"/>
    </sheetView>
  </sheetViews>
  <sheetFormatPr defaultColWidth="8.7109375" defaultRowHeight="15.75"/>
  <cols>
    <col min="1" max="1" width="3.85546875" style="1" customWidth="1"/>
    <col min="2" max="2" width="9.140625" style="1" bestFit="1" customWidth="1"/>
    <col min="3" max="3" width="80" style="1" customWidth="1"/>
    <col min="4" max="4" width="5.7109375" style="1" customWidth="1"/>
    <col min="5" max="5" width="10.7109375" style="1" customWidth="1"/>
    <col min="6" max="6" width="14.85546875" style="41" customWidth="1"/>
    <col min="7" max="7" width="5.7109375" style="41" customWidth="1"/>
    <col min="8" max="8" width="10.7109375" style="1" customWidth="1"/>
    <col min="9" max="9" width="14.85546875" style="41" customWidth="1"/>
    <col min="10" max="10" width="5.7109375" style="41" customWidth="1"/>
    <col min="11" max="11" width="10.7109375" style="1" customWidth="1"/>
    <col min="12" max="12" width="14.85546875" style="41" customWidth="1"/>
    <col min="13" max="39" width="5.7109375" style="41" customWidth="1"/>
    <col min="40" max="40" width="8.7109375" style="1"/>
    <col min="41" max="41" width="5.7109375" style="1" customWidth="1"/>
    <col min="42" max="42" width="8.7109375" style="1"/>
    <col min="43" max="43" width="5.7109375" style="1" customWidth="1"/>
    <col min="44" max="16384" width="8.7109375" style="1"/>
  </cols>
  <sheetData>
    <row r="1" spans="2:39" ht="13.5" customHeight="1"/>
    <row r="2" spans="2:39" s="79" customFormat="1">
      <c r="B2" s="304" t="s">
        <v>0</v>
      </c>
      <c r="C2" s="304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</row>
    <row r="3" spans="2:39" s="79" customFormat="1">
      <c r="B3" s="304" t="s">
        <v>1</v>
      </c>
      <c r="C3" s="304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</row>
    <row r="4" spans="2:39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</row>
    <row r="5" spans="2:39">
      <c r="B5" s="237" t="str">
        <f>'1-Dados Básicos'!$B$2</f>
        <v>Pregão Eletrônico nº XX/2024-DPF/FIG/PR (UG 200366)</v>
      </c>
      <c r="C5" s="237" t="str">
        <f>'1-Dados Básicos'!$B$2</f>
        <v>Pregão Eletrônico nº XX/2024-DPF/FIG/PR (UG 200366)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</row>
    <row r="6" spans="2:39">
      <c r="B6" s="237" t="str">
        <f>'1-Dados Básicos'!$B$3</f>
        <v>Processo Administrativo nº 08389.007062/2024-22</v>
      </c>
      <c r="C6" s="237" t="str">
        <f>'1-Dados Básicos'!$B$3</f>
        <v>Processo Administrativo nº 08389.007062/2024-22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</row>
    <row r="7" spans="2:39" hidden="1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</row>
    <row r="8" spans="2:39" hidden="1">
      <c r="B8" s="23" t="s">
        <v>2</v>
      </c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</row>
    <row r="9" spans="2:39" hidden="1">
      <c r="B9" s="76" t="s">
        <v>3</v>
      </c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</row>
    <row r="10" spans="2:39" ht="16.5" thickBot="1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</row>
    <row r="11" spans="2:39" s="79" customFormat="1" ht="16.5" thickBot="1">
      <c r="B11" s="300" t="s">
        <v>4</v>
      </c>
      <c r="C11" s="300"/>
      <c r="D11" s="91"/>
      <c r="E11" s="91"/>
      <c r="F11" s="91"/>
      <c r="G11" s="91"/>
      <c r="H11" s="176" t="s">
        <v>219</v>
      </c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</row>
    <row r="12" spans="2:39" ht="16.5" thickBot="1">
      <c r="B12" s="98">
        <v>1</v>
      </c>
      <c r="C12" s="99" t="s">
        <v>5</v>
      </c>
      <c r="D12" s="5"/>
      <c r="E12" s="292" t="s">
        <v>120</v>
      </c>
      <c r="F12" s="292"/>
      <c r="G12" s="2"/>
      <c r="H12" s="308" t="s">
        <v>120</v>
      </c>
      <c r="I12" s="308"/>
      <c r="J12" s="2"/>
      <c r="K12" s="292" t="s">
        <v>120</v>
      </c>
      <c r="L12" s="29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</row>
    <row r="13" spans="2:39" ht="16.5" thickBot="1">
      <c r="B13" s="98">
        <v>2</v>
      </c>
      <c r="C13" s="99" t="s">
        <v>6</v>
      </c>
      <c r="D13" s="5"/>
      <c r="E13" s="294">
        <f>'1-Dados Básicos'!$C$21</f>
        <v>0</v>
      </c>
      <c r="F13" s="294"/>
      <c r="G13" s="42"/>
      <c r="H13" s="309">
        <f>'1-Dados Básicos'!D21</f>
        <v>0</v>
      </c>
      <c r="I13" s="309"/>
      <c r="J13" s="42"/>
      <c r="K13" s="294">
        <f>'1-Dados Básicos'!F21</f>
        <v>0</v>
      </c>
      <c r="L13" s="294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</row>
    <row r="14" spans="2:39" ht="16.5" thickBot="1">
      <c r="B14" s="98">
        <v>3</v>
      </c>
      <c r="C14" s="100" t="s">
        <v>7</v>
      </c>
      <c r="D14" s="6"/>
      <c r="E14" s="293">
        <f>'1-Dados Básicos'!$C$10</f>
        <v>0</v>
      </c>
      <c r="F14" s="293"/>
      <c r="G14" s="43"/>
      <c r="H14" s="310">
        <f>'1-Dados Básicos'!D10</f>
        <v>0</v>
      </c>
      <c r="I14" s="310"/>
      <c r="J14" s="43"/>
      <c r="K14" s="293">
        <f>'1-Dados Básicos'!F10</f>
        <v>0</v>
      </c>
      <c r="L14" s="29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</row>
    <row r="15" spans="2:39" ht="30.95" customHeight="1" thickBot="1">
      <c r="B15" s="98">
        <v>4</v>
      </c>
      <c r="C15" s="99" t="s">
        <v>8</v>
      </c>
      <c r="D15" s="5"/>
      <c r="E15" s="295" t="s">
        <v>310</v>
      </c>
      <c r="F15" s="295"/>
      <c r="G15" s="44"/>
      <c r="H15" s="295" t="s">
        <v>217</v>
      </c>
      <c r="I15" s="295"/>
      <c r="J15" s="44"/>
      <c r="K15" s="295" t="s">
        <v>218</v>
      </c>
      <c r="L15" s="295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</row>
    <row r="16" spans="2:39" ht="16.5" thickBot="1">
      <c r="B16" s="98">
        <v>5</v>
      </c>
      <c r="C16" s="99" t="s">
        <v>9</v>
      </c>
      <c r="D16" s="5"/>
      <c r="E16" s="297">
        <f>'1-Dados Básicos'!$C$9</f>
        <v>0</v>
      </c>
      <c r="F16" s="297"/>
      <c r="G16" s="45"/>
      <c r="H16" s="297">
        <f>'1-Dados Básicos'!D9</f>
        <v>0</v>
      </c>
      <c r="I16" s="297"/>
      <c r="J16" s="45"/>
      <c r="K16" s="297">
        <f>'1-Dados Básicos'!F9</f>
        <v>0</v>
      </c>
      <c r="L16" s="297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</row>
    <row r="17" spans="2:39" ht="16.5" thickBot="1">
      <c r="B17" s="98">
        <v>6</v>
      </c>
      <c r="C17" s="99" t="s">
        <v>10</v>
      </c>
      <c r="D17" s="5"/>
      <c r="E17" s="297">
        <f>'1-Dados Básicos'!$C$7</f>
        <v>0</v>
      </c>
      <c r="F17" s="297"/>
      <c r="G17" s="45"/>
      <c r="H17" s="297">
        <f>'1-Dados Básicos'!D7</f>
        <v>0</v>
      </c>
      <c r="I17" s="297"/>
      <c r="J17" s="45"/>
      <c r="K17" s="297">
        <f>'1-Dados Básicos'!F7</f>
        <v>0</v>
      </c>
      <c r="L17" s="297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</row>
    <row r="18" spans="2:39" ht="16.5" thickBot="1">
      <c r="B18" s="98">
        <v>7</v>
      </c>
      <c r="C18" s="99" t="s">
        <v>11</v>
      </c>
      <c r="D18" s="5"/>
      <c r="E18" s="298"/>
      <c r="F18" s="298"/>
      <c r="G18" s="46"/>
      <c r="H18" s="298"/>
      <c r="I18" s="298"/>
      <c r="J18" s="46"/>
      <c r="K18" s="298"/>
      <c r="L18" s="298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</row>
    <row r="19" spans="2:39" ht="16.5" thickBot="1">
      <c r="B19" s="98">
        <v>8</v>
      </c>
      <c r="C19" s="99" t="s">
        <v>12</v>
      </c>
      <c r="D19" s="5"/>
      <c r="E19" s="311" t="s">
        <v>13</v>
      </c>
      <c r="F19" s="311"/>
      <c r="G19" s="53"/>
      <c r="H19" s="311" t="s">
        <v>13</v>
      </c>
      <c r="I19" s="311"/>
      <c r="J19" s="53"/>
      <c r="K19" s="311" t="s">
        <v>13</v>
      </c>
      <c r="L19" s="311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</row>
    <row r="20" spans="2:39" hidden="1">
      <c r="B20" s="86" t="s">
        <v>14</v>
      </c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2:39" hidden="1">
      <c r="B21" s="87" t="s">
        <v>15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</row>
    <row r="22" spans="2:39" hidden="1">
      <c r="B22" s="87" t="s">
        <v>181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</row>
    <row r="23" spans="2:39" hidden="1">
      <c r="B23" s="88" t="s">
        <v>184</v>
      </c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</row>
    <row r="24" spans="2:39" ht="30.95" customHeight="1" thickBot="1">
      <c r="B24" s="9"/>
      <c r="C24" s="9"/>
      <c r="D24" s="9"/>
      <c r="E24" s="9"/>
      <c r="F24" s="10"/>
      <c r="G24" s="10"/>
      <c r="H24" s="9"/>
      <c r="I24" s="10"/>
      <c r="J24" s="10"/>
      <c r="K24" s="9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</row>
    <row r="25" spans="2:39" s="79" customFormat="1" ht="16.5" thickBot="1">
      <c r="B25" s="300" t="s">
        <v>16</v>
      </c>
      <c r="C25" s="300"/>
      <c r="D25" s="91"/>
      <c r="E25" s="302" t="s">
        <v>195</v>
      </c>
      <c r="F25" s="302"/>
      <c r="G25" s="91"/>
      <c r="H25" s="302" t="s">
        <v>195</v>
      </c>
      <c r="I25" s="302"/>
      <c r="J25" s="91"/>
      <c r="K25" s="302" t="s">
        <v>195</v>
      </c>
      <c r="L25" s="302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</row>
    <row r="26" spans="2:39" ht="16.5" thickBot="1">
      <c r="B26" s="101">
        <v>1</v>
      </c>
      <c r="C26" s="102" t="s">
        <v>17</v>
      </c>
      <c r="D26" s="11"/>
      <c r="E26" s="107"/>
      <c r="F26" s="107" t="s">
        <v>18</v>
      </c>
      <c r="G26" s="4"/>
      <c r="H26" s="107"/>
      <c r="I26" s="107" t="s">
        <v>18</v>
      </c>
      <c r="J26" s="4"/>
      <c r="K26" s="107"/>
      <c r="L26" s="107" t="s">
        <v>18</v>
      </c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</row>
    <row r="27" spans="2:39" ht="16.5" thickBot="1">
      <c r="B27" s="103" t="s">
        <v>19</v>
      </c>
      <c r="C27" s="104" t="s">
        <v>20</v>
      </c>
      <c r="D27" s="5"/>
      <c r="E27" s="108" t="s">
        <v>189</v>
      </c>
      <c r="F27" s="109">
        <f>E14/44*40</f>
        <v>0</v>
      </c>
      <c r="G27" s="47"/>
      <c r="H27" s="108" t="s">
        <v>189</v>
      </c>
      <c r="I27" s="109">
        <f>H14/44*40</f>
        <v>0</v>
      </c>
      <c r="J27" s="47"/>
      <c r="K27" s="108" t="s">
        <v>189</v>
      </c>
      <c r="L27" s="109">
        <f>K14/44*40</f>
        <v>0</v>
      </c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</row>
    <row r="28" spans="2:39" ht="16.5" thickBot="1">
      <c r="B28" s="103" t="s">
        <v>21</v>
      </c>
      <c r="C28" s="105" t="s">
        <v>22</v>
      </c>
      <c r="D28" s="12"/>
      <c r="E28" s="110">
        <v>0.3</v>
      </c>
      <c r="F28" s="111">
        <f>F27*E28</f>
        <v>0</v>
      </c>
      <c r="G28" s="25"/>
      <c r="H28" s="110">
        <v>0.3</v>
      </c>
      <c r="I28" s="111">
        <f>I27*H28</f>
        <v>0</v>
      </c>
      <c r="J28" s="25"/>
      <c r="K28" s="110">
        <v>0.3</v>
      </c>
      <c r="L28" s="111">
        <f>L27*K28</f>
        <v>0</v>
      </c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</row>
    <row r="29" spans="2:39" ht="16.5" thickBot="1">
      <c r="B29" s="103" t="s">
        <v>23</v>
      </c>
      <c r="C29" s="99" t="s">
        <v>24</v>
      </c>
      <c r="D29" s="5"/>
      <c r="E29" s="112"/>
      <c r="F29" s="111">
        <v>0</v>
      </c>
      <c r="G29" s="25"/>
      <c r="H29" s="112"/>
      <c r="I29" s="111">
        <v>0</v>
      </c>
      <c r="J29" s="25"/>
      <c r="K29" s="112"/>
      <c r="L29" s="111">
        <v>0</v>
      </c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</row>
    <row r="30" spans="2:39" ht="67.5" thickBot="1">
      <c r="B30" s="103" t="s">
        <v>25</v>
      </c>
      <c r="C30" s="106" t="s">
        <v>277</v>
      </c>
      <c r="D30" s="13"/>
      <c r="E30" s="113"/>
      <c r="F30" s="111">
        <v>0</v>
      </c>
      <c r="G30" s="25"/>
      <c r="H30" s="113"/>
      <c r="I30" s="111">
        <v>0</v>
      </c>
      <c r="J30" s="25"/>
      <c r="K30" s="113"/>
      <c r="L30" s="111">
        <v>0</v>
      </c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</row>
    <row r="31" spans="2:39" ht="16.5" thickBot="1">
      <c r="B31" s="103" t="s">
        <v>27</v>
      </c>
      <c r="C31" s="106" t="s">
        <v>28</v>
      </c>
      <c r="D31" s="13"/>
      <c r="E31" s="113"/>
      <c r="F31" s="111">
        <v>0</v>
      </c>
      <c r="G31" s="25"/>
      <c r="H31" s="113"/>
      <c r="I31" s="111">
        <v>0</v>
      </c>
      <c r="J31" s="25"/>
      <c r="K31" s="113"/>
      <c r="L31" s="111">
        <v>0</v>
      </c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</row>
    <row r="32" spans="2:39" ht="16.5" thickBot="1">
      <c r="B32" s="103" t="s">
        <v>29</v>
      </c>
      <c r="C32" s="105" t="s">
        <v>30</v>
      </c>
      <c r="D32" s="12"/>
      <c r="E32" s="114"/>
      <c r="F32" s="115">
        <v>0</v>
      </c>
      <c r="G32" s="48"/>
      <c r="H32" s="114"/>
      <c r="I32" s="115">
        <v>0</v>
      </c>
      <c r="J32" s="48"/>
      <c r="K32" s="114"/>
      <c r="L32" s="115">
        <v>0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</row>
    <row r="33" spans="2:39" ht="16.5" thickBot="1">
      <c r="B33" s="103" t="s">
        <v>31</v>
      </c>
      <c r="C33" s="105" t="s">
        <v>85</v>
      </c>
      <c r="D33" s="12"/>
      <c r="E33" s="114"/>
      <c r="F33" s="115"/>
      <c r="G33" s="48"/>
      <c r="H33" s="114"/>
      <c r="I33" s="115"/>
      <c r="J33" s="48"/>
      <c r="K33" s="114"/>
      <c r="L33" s="115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</row>
    <row r="34" spans="2:39" s="79" customFormat="1" ht="16.5" thickBot="1">
      <c r="B34" s="300" t="s">
        <v>147</v>
      </c>
      <c r="C34" s="300"/>
      <c r="D34" s="77"/>
      <c r="E34" s="116"/>
      <c r="F34" s="116">
        <f>SUM(F27:F33)</f>
        <v>0</v>
      </c>
      <c r="G34" s="78"/>
      <c r="H34" s="116"/>
      <c r="I34" s="116">
        <f>SUM(I27:I33)</f>
        <v>0</v>
      </c>
      <c r="J34" s="78"/>
      <c r="K34" s="116"/>
      <c r="L34" s="116">
        <f>SUM(L27:L33)</f>
        <v>0</v>
      </c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</row>
    <row r="35" spans="2:39" s="74" customFormat="1" ht="15.75" hidden="1" customHeight="1" thickBot="1">
      <c r="B35" s="86" t="s">
        <v>14</v>
      </c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</row>
    <row r="36" spans="2:39" s="74" customFormat="1" ht="15.75" hidden="1" customHeight="1" thickBot="1">
      <c r="B36" s="87" t="s">
        <v>182</v>
      </c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</row>
    <row r="37" spans="2:39" ht="30.95" customHeight="1" thickBot="1">
      <c r="B37" s="9"/>
      <c r="C37" s="9"/>
      <c r="D37" s="9"/>
      <c r="E37" s="9"/>
      <c r="F37" s="10"/>
      <c r="G37" s="10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</row>
    <row r="38" spans="2:39" s="79" customFormat="1" ht="16.5" thickBot="1">
      <c r="B38" s="300" t="s">
        <v>32</v>
      </c>
      <c r="C38" s="300"/>
      <c r="D38" s="91"/>
      <c r="E38" s="302" t="s">
        <v>196</v>
      </c>
      <c r="F38" s="302"/>
      <c r="G38" s="91"/>
      <c r="H38" s="302" t="s">
        <v>196</v>
      </c>
      <c r="I38" s="302"/>
      <c r="J38" s="91"/>
      <c r="K38" s="302" t="s">
        <v>196</v>
      </c>
      <c r="L38" s="302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</row>
    <row r="39" spans="2:39" ht="15.75" hidden="1" customHeight="1" thickBot="1">
      <c r="B39" s="117" t="s">
        <v>14</v>
      </c>
      <c r="C39" s="118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</row>
    <row r="40" spans="2:39" ht="15.75" hidden="1" customHeight="1" thickBot="1">
      <c r="B40" s="119" t="s">
        <v>33</v>
      </c>
      <c r="C40" s="120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</row>
    <row r="41" spans="2:39" ht="15.75" hidden="1" customHeight="1" thickBot="1">
      <c r="B41" s="119" t="s">
        <v>34</v>
      </c>
      <c r="C41" s="120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</row>
    <row r="42" spans="2:39" ht="16.5" hidden="1" thickBot="1">
      <c r="B42" s="121"/>
      <c r="C42" s="105"/>
      <c r="D42" s="9"/>
      <c r="E42" s="9"/>
      <c r="F42" s="10"/>
      <c r="G42" s="10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</row>
    <row r="43" spans="2:39" s="79" customFormat="1" ht="16.5" thickBot="1">
      <c r="B43" s="301" t="s">
        <v>35</v>
      </c>
      <c r="C43" s="301"/>
      <c r="D43" s="91"/>
      <c r="E43" s="303" t="s">
        <v>197</v>
      </c>
      <c r="F43" s="303"/>
      <c r="G43" s="91"/>
      <c r="H43" s="303" t="s">
        <v>197</v>
      </c>
      <c r="I43" s="303"/>
      <c r="J43" s="91"/>
      <c r="K43" s="303" t="s">
        <v>197</v>
      </c>
      <c r="L43" s="303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</row>
    <row r="44" spans="2:39" ht="16.5" thickBot="1">
      <c r="B44" s="101" t="s">
        <v>36</v>
      </c>
      <c r="C44" s="226" t="s">
        <v>37</v>
      </c>
      <c r="D44" s="11"/>
      <c r="E44" s="101" t="s">
        <v>158</v>
      </c>
      <c r="F44" s="101" t="s">
        <v>18</v>
      </c>
      <c r="G44" s="11"/>
      <c r="H44" s="101" t="s">
        <v>158</v>
      </c>
      <c r="I44" s="101" t="s">
        <v>18</v>
      </c>
      <c r="J44" s="11"/>
      <c r="K44" s="101" t="s">
        <v>158</v>
      </c>
      <c r="L44" s="101" t="s">
        <v>18</v>
      </c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</row>
    <row r="45" spans="2:39" ht="42" thickBot="1">
      <c r="B45" s="103" t="s">
        <v>19</v>
      </c>
      <c r="C45" s="99" t="s">
        <v>168</v>
      </c>
      <c r="D45" s="15"/>
      <c r="E45" s="122">
        <f>1/12</f>
        <v>8.3333333333333329E-2</v>
      </c>
      <c r="F45" s="109">
        <f>F34*E45</f>
        <v>0</v>
      </c>
      <c r="G45" s="47"/>
      <c r="H45" s="122">
        <f>$E$45</f>
        <v>8.3333333333333329E-2</v>
      </c>
      <c r="I45" s="109">
        <f>I34*H45</f>
        <v>0</v>
      </c>
      <c r="J45" s="47"/>
      <c r="K45" s="122">
        <f>$E$45</f>
        <v>8.3333333333333329E-2</v>
      </c>
      <c r="L45" s="109">
        <f>L34*K45</f>
        <v>0</v>
      </c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</row>
    <row r="46" spans="2:39" ht="42" thickBot="1">
      <c r="B46" s="103" t="s">
        <v>21</v>
      </c>
      <c r="C46" s="99" t="s">
        <v>169</v>
      </c>
      <c r="D46" s="16"/>
      <c r="E46" s="123">
        <v>0.121</v>
      </c>
      <c r="F46" s="109">
        <f>F34*E46</f>
        <v>0</v>
      </c>
      <c r="G46" s="47"/>
      <c r="H46" s="123">
        <f>$E$46</f>
        <v>0.121</v>
      </c>
      <c r="I46" s="109">
        <f>I34*H46</f>
        <v>0</v>
      </c>
      <c r="J46" s="47"/>
      <c r="K46" s="123">
        <f>$E$46</f>
        <v>0.121</v>
      </c>
      <c r="L46" s="109">
        <f>L34*K46</f>
        <v>0</v>
      </c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</row>
    <row r="47" spans="2:39" s="79" customFormat="1" ht="16.5" thickBot="1">
      <c r="B47" s="300" t="s">
        <v>148</v>
      </c>
      <c r="C47" s="300"/>
      <c r="D47" s="80"/>
      <c r="E47" s="124"/>
      <c r="F47" s="125">
        <f>SUM(F45:F46)</f>
        <v>0</v>
      </c>
      <c r="G47" s="81"/>
      <c r="H47" s="124"/>
      <c r="I47" s="125">
        <f>SUM(I45:I46)</f>
        <v>0</v>
      </c>
      <c r="J47" s="81"/>
      <c r="K47" s="124"/>
      <c r="L47" s="125">
        <f>SUM(L45:L46)</f>
        <v>0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</row>
    <row r="48" spans="2:39" ht="30.95" customHeight="1" thickBot="1">
      <c r="B48" s="9"/>
      <c r="C48" s="9"/>
      <c r="D48" s="9"/>
      <c r="E48" s="9"/>
      <c r="F48" s="10"/>
      <c r="G48" s="10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</row>
    <row r="49" spans="2:39" s="79" customFormat="1" ht="30.95" customHeight="1" thickBot="1">
      <c r="B49" s="305" t="s">
        <v>38</v>
      </c>
      <c r="C49" s="305"/>
      <c r="D49" s="92"/>
      <c r="E49" s="303" t="s">
        <v>208</v>
      </c>
      <c r="F49" s="303"/>
      <c r="G49" s="92"/>
      <c r="H49" s="303" t="s">
        <v>208</v>
      </c>
      <c r="I49" s="303"/>
      <c r="J49" s="92"/>
      <c r="K49" s="303" t="s">
        <v>208</v>
      </c>
      <c r="L49" s="303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</row>
    <row r="50" spans="2:39" ht="16.5" thickBot="1">
      <c r="B50" s="121" t="s">
        <v>39</v>
      </c>
      <c r="C50" s="121"/>
      <c r="D50" s="18"/>
      <c r="E50" s="18"/>
      <c r="F50" s="18">
        <f>F$34+F$47</f>
        <v>0</v>
      </c>
      <c r="G50" s="18"/>
      <c r="H50" s="18"/>
      <c r="I50" s="18">
        <f>I$34+I$47</f>
        <v>0</v>
      </c>
      <c r="J50" s="18"/>
      <c r="K50" s="18"/>
      <c r="L50" s="18">
        <f>L$34+L$47</f>
        <v>0</v>
      </c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</row>
    <row r="51" spans="2:39" ht="16.5" thickBot="1">
      <c r="B51" s="101" t="s">
        <v>40</v>
      </c>
      <c r="C51" s="226" t="s">
        <v>41</v>
      </c>
      <c r="D51" s="11"/>
      <c r="E51" s="101" t="s">
        <v>158</v>
      </c>
      <c r="F51" s="101" t="s">
        <v>18</v>
      </c>
      <c r="G51" s="11"/>
      <c r="H51" s="101" t="s">
        <v>158</v>
      </c>
      <c r="I51" s="101" t="s">
        <v>18</v>
      </c>
      <c r="J51" s="11"/>
      <c r="K51" s="101" t="s">
        <v>158</v>
      </c>
      <c r="L51" s="101" t="s">
        <v>18</v>
      </c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</row>
    <row r="52" spans="2:39" ht="16.5" thickBot="1">
      <c r="B52" s="103" t="s">
        <v>19</v>
      </c>
      <c r="C52" s="99" t="s">
        <v>42</v>
      </c>
      <c r="D52" s="19"/>
      <c r="E52" s="126">
        <v>0.2</v>
      </c>
      <c r="F52" s="127">
        <f>F$50*E52</f>
        <v>0</v>
      </c>
      <c r="G52" s="26"/>
      <c r="H52" s="126">
        <f>$E$52</f>
        <v>0.2</v>
      </c>
      <c r="I52" s="127">
        <f>I$50*H52</f>
        <v>0</v>
      </c>
      <c r="J52" s="26"/>
      <c r="K52" s="126">
        <f>$E$52</f>
        <v>0.2</v>
      </c>
      <c r="L52" s="127">
        <f>L$50*K52</f>
        <v>0</v>
      </c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</row>
    <row r="53" spans="2:39" ht="16.5" thickBot="1">
      <c r="B53" s="103" t="s">
        <v>21</v>
      </c>
      <c r="C53" s="99" t="s">
        <v>43</v>
      </c>
      <c r="D53" s="20"/>
      <c r="E53" s="128">
        <v>2.5000000000000001E-2</v>
      </c>
      <c r="F53" s="127">
        <f t="shared" ref="F53:F59" si="0">F$50*E53</f>
        <v>0</v>
      </c>
      <c r="G53" s="49"/>
      <c r="H53" s="128">
        <f>$E$53</f>
        <v>2.5000000000000001E-2</v>
      </c>
      <c r="I53" s="127">
        <f t="shared" ref="I53:I59" si="1">I$50*H53</f>
        <v>0</v>
      </c>
      <c r="J53" s="49"/>
      <c r="K53" s="128">
        <f>$E$53</f>
        <v>2.5000000000000001E-2</v>
      </c>
      <c r="L53" s="127">
        <f t="shared" ref="L53:L59" si="2">L$50*K53</f>
        <v>0</v>
      </c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</row>
    <row r="54" spans="2:39" ht="16.5" thickBot="1">
      <c r="B54" s="103" t="s">
        <v>23</v>
      </c>
      <c r="C54" s="130" t="s">
        <v>44</v>
      </c>
      <c r="D54" s="21"/>
      <c r="E54" s="238">
        <v>0.03</v>
      </c>
      <c r="F54" s="127">
        <f t="shared" si="0"/>
        <v>0</v>
      </c>
      <c r="G54" s="26"/>
      <c r="H54" s="126">
        <f>$E$54</f>
        <v>0.03</v>
      </c>
      <c r="I54" s="127">
        <f t="shared" si="1"/>
        <v>0</v>
      </c>
      <c r="J54" s="26"/>
      <c r="K54" s="126">
        <f>$E$54</f>
        <v>0.03</v>
      </c>
      <c r="L54" s="127">
        <f>L$50*K54</f>
        <v>0</v>
      </c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</row>
    <row r="55" spans="2:39" ht="16.5" thickBot="1">
      <c r="B55" s="103" t="s">
        <v>25</v>
      </c>
      <c r="C55" s="99" t="s">
        <v>45</v>
      </c>
      <c r="D55" s="20"/>
      <c r="E55" s="128">
        <v>1.4999999999999999E-2</v>
      </c>
      <c r="F55" s="127">
        <f t="shared" si="0"/>
        <v>0</v>
      </c>
      <c r="G55" s="49"/>
      <c r="H55" s="128">
        <f>$E$55</f>
        <v>1.4999999999999999E-2</v>
      </c>
      <c r="I55" s="127">
        <f t="shared" si="1"/>
        <v>0</v>
      </c>
      <c r="J55" s="49"/>
      <c r="K55" s="128">
        <f>$E$55</f>
        <v>1.4999999999999999E-2</v>
      </c>
      <c r="L55" s="127">
        <f t="shared" si="2"/>
        <v>0</v>
      </c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</row>
    <row r="56" spans="2:39" ht="16.5" thickBot="1">
      <c r="B56" s="103" t="s">
        <v>27</v>
      </c>
      <c r="C56" s="99" t="s">
        <v>46</v>
      </c>
      <c r="D56" s="20"/>
      <c r="E56" s="128">
        <v>0.01</v>
      </c>
      <c r="F56" s="127">
        <f t="shared" si="0"/>
        <v>0</v>
      </c>
      <c r="G56" s="49"/>
      <c r="H56" s="128">
        <f>$E$56</f>
        <v>0.01</v>
      </c>
      <c r="I56" s="127">
        <f t="shared" si="1"/>
        <v>0</v>
      </c>
      <c r="J56" s="49"/>
      <c r="K56" s="128">
        <f>$E$56</f>
        <v>0.01</v>
      </c>
      <c r="L56" s="127">
        <f t="shared" si="2"/>
        <v>0</v>
      </c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</row>
    <row r="57" spans="2:39" ht="16.5" thickBot="1">
      <c r="B57" s="103" t="s">
        <v>29</v>
      </c>
      <c r="C57" s="99" t="s">
        <v>47</v>
      </c>
      <c r="D57" s="20"/>
      <c r="E57" s="128">
        <v>6.0000000000000001E-3</v>
      </c>
      <c r="F57" s="127">
        <f t="shared" si="0"/>
        <v>0</v>
      </c>
      <c r="G57" s="49"/>
      <c r="H57" s="128">
        <f>$E$57</f>
        <v>6.0000000000000001E-3</v>
      </c>
      <c r="I57" s="127">
        <f t="shared" si="1"/>
        <v>0</v>
      </c>
      <c r="J57" s="49"/>
      <c r="K57" s="128">
        <f>$E$57</f>
        <v>6.0000000000000001E-3</v>
      </c>
      <c r="L57" s="127">
        <f t="shared" si="2"/>
        <v>0</v>
      </c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</row>
    <row r="58" spans="2:39" ht="16.5" thickBot="1">
      <c r="B58" s="103" t="s">
        <v>31</v>
      </c>
      <c r="C58" s="99" t="s">
        <v>48</v>
      </c>
      <c r="D58" s="20"/>
      <c r="E58" s="128">
        <v>2E-3</v>
      </c>
      <c r="F58" s="127">
        <f t="shared" si="0"/>
        <v>0</v>
      </c>
      <c r="G58" s="49"/>
      <c r="H58" s="128">
        <f>$E$58</f>
        <v>2E-3</v>
      </c>
      <c r="I58" s="127">
        <f t="shared" si="1"/>
        <v>0</v>
      </c>
      <c r="J58" s="49"/>
      <c r="K58" s="128">
        <f>$E$58</f>
        <v>2E-3</v>
      </c>
      <c r="L58" s="127">
        <f t="shared" si="2"/>
        <v>0</v>
      </c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</row>
    <row r="59" spans="2:39" ht="16.5" thickBot="1">
      <c r="B59" s="103" t="s">
        <v>49</v>
      </c>
      <c r="C59" s="99" t="s">
        <v>50</v>
      </c>
      <c r="D59" s="20"/>
      <c r="E59" s="128">
        <v>0.08</v>
      </c>
      <c r="F59" s="127">
        <f t="shared" si="0"/>
        <v>0</v>
      </c>
      <c r="G59" s="49"/>
      <c r="H59" s="128">
        <f>$E$59</f>
        <v>0.08</v>
      </c>
      <c r="I59" s="127">
        <f t="shared" si="1"/>
        <v>0</v>
      </c>
      <c r="J59" s="49"/>
      <c r="K59" s="128">
        <f>$E$59</f>
        <v>0.08</v>
      </c>
      <c r="L59" s="127">
        <f t="shared" si="2"/>
        <v>0</v>
      </c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</row>
    <row r="60" spans="2:39" s="79" customFormat="1" ht="16.5" thickBot="1">
      <c r="B60" s="300" t="s">
        <v>149</v>
      </c>
      <c r="C60" s="300"/>
      <c r="D60" s="82"/>
      <c r="E60" s="129">
        <f>SUM(E52:E59)</f>
        <v>0.36800000000000005</v>
      </c>
      <c r="F60" s="125">
        <f>SUM(F52:F59)</f>
        <v>0</v>
      </c>
      <c r="G60" s="81"/>
      <c r="H60" s="129">
        <f>SUM(H52:H59)</f>
        <v>0.36800000000000005</v>
      </c>
      <c r="I60" s="125">
        <f>SUM(I52:I59)</f>
        <v>0</v>
      </c>
      <c r="J60" s="81"/>
      <c r="K60" s="129">
        <f>SUM(K52:K59)</f>
        <v>0.36800000000000005</v>
      </c>
      <c r="L60" s="125">
        <f>SUM(L52:L59)</f>
        <v>0</v>
      </c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</row>
    <row r="61" spans="2:39" ht="15.75" customHeight="1">
      <c r="B61" s="86" t="s">
        <v>14</v>
      </c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</row>
    <row r="62" spans="2:39">
      <c r="B62" s="87" t="s">
        <v>51</v>
      </c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</row>
    <row r="63" spans="2:39">
      <c r="B63" s="87" t="s">
        <v>52</v>
      </c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</row>
    <row r="64" spans="2:39">
      <c r="B64" s="87" t="s">
        <v>53</v>
      </c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</row>
    <row r="65" spans="2:39" ht="14.45" customHeight="1">
      <c r="B65" s="87" t="s">
        <v>54</v>
      </c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</row>
    <row r="66" spans="2:39" ht="15.75" customHeight="1">
      <c r="B66" s="86" t="s">
        <v>55</v>
      </c>
      <c r="C66" s="69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2:39" s="22" customFormat="1">
      <c r="B67" s="88" t="s">
        <v>304</v>
      </c>
    </row>
    <row r="68" spans="2:39">
      <c r="B68" s="87" t="s">
        <v>56</v>
      </c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</row>
    <row r="69" spans="2:39">
      <c r="B69" s="87" t="s">
        <v>305</v>
      </c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</row>
    <row r="70" spans="2:39" ht="15.75" customHeight="1">
      <c r="B70" s="89" t="s">
        <v>57</v>
      </c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0"/>
      <c r="AD70" s="70"/>
      <c r="AE70" s="70"/>
      <c r="AF70" s="70"/>
      <c r="AG70" s="70"/>
      <c r="AH70" s="70"/>
      <c r="AI70" s="70"/>
      <c r="AJ70" s="70"/>
      <c r="AK70" s="70"/>
      <c r="AL70" s="70"/>
      <c r="AM70" s="70"/>
    </row>
    <row r="71" spans="2:39" ht="30.95" customHeight="1" thickBot="1">
      <c r="B71" s="23"/>
      <c r="C71" s="23"/>
      <c r="D71" s="23"/>
      <c r="E71" s="23"/>
      <c r="F71" s="3"/>
      <c r="G71" s="3"/>
      <c r="H71" s="23"/>
      <c r="I71" s="3"/>
      <c r="J71" s="3"/>
      <c r="K71" s="2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</row>
    <row r="72" spans="2:39" s="79" customFormat="1" ht="16.5" thickBot="1">
      <c r="B72" s="301" t="s">
        <v>209</v>
      </c>
      <c r="C72" s="301"/>
      <c r="D72" s="91"/>
      <c r="E72" s="303" t="s">
        <v>207</v>
      </c>
      <c r="F72" s="303"/>
      <c r="G72" s="91"/>
      <c r="H72" s="303" t="s">
        <v>207</v>
      </c>
      <c r="I72" s="303"/>
      <c r="J72" s="91"/>
      <c r="K72" s="303" t="s">
        <v>207</v>
      </c>
      <c r="L72" s="303"/>
      <c r="M72" s="91"/>
      <c r="N72" s="91"/>
      <c r="O72" s="91"/>
      <c r="P72" s="91"/>
      <c r="Q72" s="91"/>
      <c r="R72" s="91"/>
      <c r="S72" s="91"/>
      <c r="T72" s="91"/>
      <c r="U72" s="91"/>
      <c r="V72" s="91"/>
      <c r="W72" s="91"/>
      <c r="X72" s="91"/>
      <c r="Y72" s="91"/>
      <c r="Z72" s="91"/>
      <c r="AA72" s="91"/>
      <c r="AB72" s="91"/>
      <c r="AC72" s="91"/>
      <c r="AD72" s="91"/>
      <c r="AE72" s="91"/>
      <c r="AF72" s="91"/>
      <c r="AG72" s="91"/>
      <c r="AH72" s="91"/>
      <c r="AI72" s="91"/>
      <c r="AJ72" s="91"/>
      <c r="AK72" s="91"/>
      <c r="AL72" s="91"/>
      <c r="AM72" s="91"/>
    </row>
    <row r="73" spans="2:39" ht="16.5" thickBot="1">
      <c r="B73" s="101" t="s">
        <v>58</v>
      </c>
      <c r="C73" s="226" t="s">
        <v>59</v>
      </c>
      <c r="D73" s="11"/>
      <c r="E73" s="101"/>
      <c r="F73" s="101" t="s">
        <v>18</v>
      </c>
      <c r="G73" s="11"/>
      <c r="H73" s="101"/>
      <c r="I73" s="101" t="s">
        <v>18</v>
      </c>
      <c r="J73" s="11"/>
      <c r="K73" s="101"/>
      <c r="L73" s="101" t="s">
        <v>18</v>
      </c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</row>
    <row r="74" spans="2:39" ht="16.5" thickBot="1">
      <c r="B74" s="103" t="s">
        <v>19</v>
      </c>
      <c r="C74" s="99" t="s">
        <v>60</v>
      </c>
      <c r="D74" s="24"/>
      <c r="E74" s="171"/>
      <c r="F74" s="132">
        <f>'1-Dados Básicos'!C39</f>
        <v>0</v>
      </c>
      <c r="G74" s="55"/>
      <c r="H74" s="171"/>
      <c r="I74" s="132">
        <f>'1-Dados Básicos'!D39</f>
        <v>0</v>
      </c>
      <c r="J74" s="55"/>
      <c r="K74" s="171"/>
      <c r="L74" s="132">
        <f>'1-Dados Básicos'!F39</f>
        <v>0</v>
      </c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55"/>
      <c r="AJ74" s="55"/>
      <c r="AK74" s="55"/>
      <c r="AL74" s="55"/>
      <c r="AM74" s="55"/>
    </row>
    <row r="75" spans="2:39" ht="16.5" thickBot="1">
      <c r="B75" s="131" t="s">
        <v>21</v>
      </c>
      <c r="C75" s="106" t="s">
        <v>61</v>
      </c>
      <c r="D75" s="24"/>
      <c r="E75" s="171"/>
      <c r="F75" s="132">
        <f>'1-Dados Básicos'!C44</f>
        <v>0</v>
      </c>
      <c r="G75" s="55"/>
      <c r="H75" s="171"/>
      <c r="I75" s="132">
        <f>'1-Dados Básicos'!D44</f>
        <v>0</v>
      </c>
      <c r="J75" s="55"/>
      <c r="K75" s="171"/>
      <c r="L75" s="132">
        <f>'1-Dados Básicos'!F44</f>
        <v>0</v>
      </c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55"/>
      <c r="AM75" s="55"/>
    </row>
    <row r="76" spans="2:39" ht="16.5" thickBot="1">
      <c r="B76" s="131" t="s">
        <v>23</v>
      </c>
      <c r="C76" s="106" t="s">
        <v>62</v>
      </c>
      <c r="D76" s="24"/>
      <c r="E76" s="171"/>
      <c r="F76" s="132">
        <f>'1-Dados Básicos'!C20</f>
        <v>0</v>
      </c>
      <c r="G76" s="55"/>
      <c r="H76" s="171"/>
      <c r="I76" s="132">
        <f>'1-Dados Básicos'!D20</f>
        <v>0</v>
      </c>
      <c r="J76" s="55"/>
      <c r="K76" s="171"/>
      <c r="L76" s="132">
        <f>'1-Dados Básicos'!F20</f>
        <v>0</v>
      </c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</row>
    <row r="77" spans="2:39" ht="16.5" thickBot="1">
      <c r="B77" s="131" t="s">
        <v>25</v>
      </c>
      <c r="C77" s="106" t="s">
        <v>63</v>
      </c>
      <c r="D77" s="24"/>
      <c r="E77" s="171"/>
      <c r="F77" s="132">
        <f>'1-Dados Básicos'!C19</f>
        <v>0</v>
      </c>
      <c r="G77" s="55"/>
      <c r="H77" s="171"/>
      <c r="I77" s="132">
        <f>'1-Dados Básicos'!D19</f>
        <v>0</v>
      </c>
      <c r="J77" s="55"/>
      <c r="K77" s="171"/>
      <c r="L77" s="132">
        <f>'1-Dados Básicos'!F19</f>
        <v>0</v>
      </c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</row>
    <row r="78" spans="2:39" ht="16.5" thickBot="1">
      <c r="B78" s="131" t="s">
        <v>27</v>
      </c>
      <c r="C78" s="106" t="s">
        <v>64</v>
      </c>
      <c r="D78" s="25"/>
      <c r="E78" s="172"/>
      <c r="F78" s="132"/>
      <c r="G78" s="55"/>
      <c r="H78" s="172"/>
      <c r="I78" s="132"/>
      <c r="J78" s="55"/>
      <c r="K78" s="172"/>
      <c r="L78" s="132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5"/>
      <c r="AC78" s="55"/>
      <c r="AD78" s="55"/>
      <c r="AE78" s="55"/>
      <c r="AF78" s="55"/>
      <c r="AG78" s="55"/>
      <c r="AH78" s="55"/>
      <c r="AI78" s="55"/>
      <c r="AJ78" s="55"/>
      <c r="AK78" s="55"/>
      <c r="AL78" s="55"/>
      <c r="AM78" s="55"/>
    </row>
    <row r="79" spans="2:39" ht="16.5" thickBot="1">
      <c r="B79" s="131" t="s">
        <v>29</v>
      </c>
      <c r="C79" s="106" t="s">
        <v>65</v>
      </c>
      <c r="D79" s="26"/>
      <c r="E79" s="173"/>
      <c r="F79" s="111"/>
      <c r="G79" s="25"/>
      <c r="H79" s="173"/>
      <c r="I79" s="111"/>
      <c r="J79" s="25"/>
      <c r="K79" s="173"/>
      <c r="L79" s="111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  <c r="AG79" s="25"/>
      <c r="AH79" s="25"/>
      <c r="AI79" s="25"/>
      <c r="AJ79" s="25"/>
      <c r="AK79" s="25"/>
      <c r="AL79" s="25"/>
      <c r="AM79" s="25"/>
    </row>
    <row r="80" spans="2:39" s="79" customFormat="1" ht="16.5" thickBot="1">
      <c r="B80" s="300" t="s">
        <v>150</v>
      </c>
      <c r="C80" s="300"/>
      <c r="D80" s="77"/>
      <c r="E80" s="133"/>
      <c r="F80" s="125">
        <f>SUM(F74:F79)</f>
        <v>0</v>
      </c>
      <c r="G80" s="81"/>
      <c r="H80" s="133"/>
      <c r="I80" s="125">
        <f>SUM(I74:I79)</f>
        <v>0</v>
      </c>
      <c r="J80" s="81"/>
      <c r="K80" s="133"/>
      <c r="L80" s="125">
        <f>SUM(L74:L79)</f>
        <v>0</v>
      </c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1"/>
      <c r="AK80" s="81"/>
      <c r="AL80" s="81"/>
      <c r="AM80" s="81"/>
    </row>
    <row r="81" spans="2:39" ht="15.75" customHeight="1">
      <c r="B81" s="86" t="s">
        <v>14</v>
      </c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</row>
    <row r="82" spans="2:39" ht="15.75" customHeight="1">
      <c r="B82" s="87" t="s">
        <v>66</v>
      </c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</row>
    <row r="83" spans="2:39" ht="15.75" customHeight="1">
      <c r="B83" s="87" t="s">
        <v>67</v>
      </c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</row>
    <row r="84" spans="2:39" ht="30.95" customHeight="1" thickBot="1">
      <c r="B84" s="9"/>
      <c r="C84" s="9"/>
      <c r="D84" s="9"/>
      <c r="E84" s="9"/>
      <c r="F84" s="10"/>
      <c r="G84" s="10"/>
      <c r="H84" s="9"/>
      <c r="I84" s="10"/>
      <c r="J84" s="10"/>
      <c r="K84" s="9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</row>
    <row r="85" spans="2:39" s="79" customFormat="1" ht="16.5" thickBot="1">
      <c r="B85" s="300" t="s">
        <v>68</v>
      </c>
      <c r="C85" s="300"/>
      <c r="D85" s="91"/>
      <c r="E85" s="302" t="s">
        <v>198</v>
      </c>
      <c r="F85" s="302"/>
      <c r="G85" s="91"/>
      <c r="H85" s="302" t="s">
        <v>198</v>
      </c>
      <c r="I85" s="302"/>
      <c r="J85" s="91"/>
      <c r="K85" s="302" t="s">
        <v>198</v>
      </c>
      <c r="L85" s="302"/>
      <c r="M85" s="91"/>
      <c r="N85" s="91"/>
      <c r="O85" s="91"/>
      <c r="P85" s="91"/>
      <c r="Q85" s="91"/>
      <c r="R85" s="91"/>
      <c r="S85" s="91"/>
      <c r="T85" s="91"/>
      <c r="U85" s="91"/>
      <c r="V85" s="91"/>
      <c r="W85" s="91"/>
      <c r="X85" s="91"/>
      <c r="Y85" s="91"/>
      <c r="Z85" s="91"/>
      <c r="AA85" s="91"/>
      <c r="AB85" s="91"/>
      <c r="AC85" s="91"/>
      <c r="AD85" s="91"/>
      <c r="AE85" s="91"/>
      <c r="AF85" s="91"/>
      <c r="AG85" s="91"/>
      <c r="AH85" s="91"/>
      <c r="AI85" s="91"/>
      <c r="AJ85" s="91"/>
      <c r="AK85" s="91"/>
      <c r="AL85" s="91"/>
      <c r="AM85" s="91"/>
    </row>
    <row r="86" spans="2:39" ht="16.5" thickBot="1">
      <c r="B86" s="101">
        <v>2</v>
      </c>
      <c r="C86" s="226" t="s">
        <v>69</v>
      </c>
      <c r="D86" s="17"/>
      <c r="E86" s="102"/>
      <c r="F86" s="101" t="s">
        <v>18</v>
      </c>
      <c r="G86" s="11"/>
      <c r="H86" s="102"/>
      <c r="I86" s="101" t="s">
        <v>18</v>
      </c>
      <c r="J86" s="11"/>
      <c r="K86" s="102"/>
      <c r="L86" s="101" t="s">
        <v>18</v>
      </c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</row>
    <row r="87" spans="2:39" ht="16.5" thickBot="1">
      <c r="B87" s="103" t="s">
        <v>36</v>
      </c>
      <c r="C87" s="99" t="s">
        <v>37</v>
      </c>
      <c r="D87" s="27"/>
      <c r="E87" s="134"/>
      <c r="F87" s="127">
        <f>F47</f>
        <v>0</v>
      </c>
      <c r="G87" s="26"/>
      <c r="H87" s="134"/>
      <c r="I87" s="127">
        <f>I47</f>
        <v>0</v>
      </c>
      <c r="J87" s="26"/>
      <c r="K87" s="134"/>
      <c r="L87" s="127">
        <f>L47</f>
        <v>0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</row>
    <row r="88" spans="2:39" ht="16.5" thickBot="1">
      <c r="B88" s="103" t="s">
        <v>40</v>
      </c>
      <c r="C88" s="99" t="s">
        <v>41</v>
      </c>
      <c r="D88" s="28"/>
      <c r="E88" s="135"/>
      <c r="F88" s="136">
        <f>F60</f>
        <v>0</v>
      </c>
      <c r="G88" s="49"/>
      <c r="H88" s="135"/>
      <c r="I88" s="136">
        <f>I60</f>
        <v>0</v>
      </c>
      <c r="J88" s="49"/>
      <c r="K88" s="135"/>
      <c r="L88" s="136">
        <f>L60</f>
        <v>0</v>
      </c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</row>
    <row r="89" spans="2:39" ht="16.5" thickBot="1">
      <c r="B89" s="103" t="s">
        <v>58</v>
      </c>
      <c r="C89" s="99" t="s">
        <v>59</v>
      </c>
      <c r="D89" s="28"/>
      <c r="E89" s="135"/>
      <c r="F89" s="136">
        <f>F80</f>
        <v>0</v>
      </c>
      <c r="G89" s="49"/>
      <c r="H89" s="135"/>
      <c r="I89" s="136">
        <f>I80</f>
        <v>0</v>
      </c>
      <c r="J89" s="49"/>
      <c r="K89" s="135"/>
      <c r="L89" s="136">
        <f>L80</f>
        <v>0</v>
      </c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</row>
    <row r="90" spans="2:39" s="79" customFormat="1" ht="16.5" thickBot="1">
      <c r="B90" s="300" t="s">
        <v>151</v>
      </c>
      <c r="C90" s="300"/>
      <c r="D90" s="83"/>
      <c r="E90" s="137"/>
      <c r="F90" s="125">
        <f>SUM(F87:F89)</f>
        <v>0</v>
      </c>
      <c r="G90" s="81"/>
      <c r="H90" s="137"/>
      <c r="I90" s="125">
        <f>SUM(I87:I89)</f>
        <v>0</v>
      </c>
      <c r="J90" s="81"/>
      <c r="K90" s="137"/>
      <c r="L90" s="125">
        <f>SUM(L87:L89)</f>
        <v>0</v>
      </c>
      <c r="M90" s="81"/>
      <c r="N90" s="81"/>
      <c r="O90" s="81"/>
      <c r="P90" s="81"/>
      <c r="Q90" s="81"/>
      <c r="R90" s="81"/>
      <c r="S90" s="81"/>
      <c r="T90" s="81"/>
      <c r="U90" s="81"/>
      <c r="V90" s="81"/>
      <c r="W90" s="81"/>
      <c r="X90" s="81"/>
      <c r="Y90" s="81"/>
      <c r="Z90" s="81"/>
      <c r="AA90" s="81"/>
      <c r="AB90" s="81"/>
      <c r="AC90" s="81"/>
      <c r="AD90" s="81"/>
      <c r="AE90" s="81"/>
      <c r="AF90" s="81"/>
      <c r="AG90" s="81"/>
      <c r="AH90" s="81"/>
      <c r="AI90" s="81"/>
      <c r="AJ90" s="81"/>
      <c r="AK90" s="81"/>
      <c r="AL90" s="81"/>
      <c r="AM90" s="81"/>
    </row>
    <row r="91" spans="2:39" ht="30.95" customHeight="1" thickBot="1">
      <c r="B91" s="9"/>
      <c r="C91" s="9"/>
      <c r="D91" s="9"/>
      <c r="E91" s="9"/>
      <c r="F91" s="10"/>
      <c r="G91" s="10"/>
      <c r="H91" s="9"/>
      <c r="I91" s="10"/>
      <c r="J91" s="10"/>
      <c r="K91" s="9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</row>
    <row r="92" spans="2:39" s="79" customFormat="1" ht="16.5" thickBot="1">
      <c r="B92" s="300" t="s">
        <v>70</v>
      </c>
      <c r="C92" s="300"/>
      <c r="D92" s="91"/>
      <c r="E92" s="302" t="s">
        <v>206</v>
      </c>
      <c r="F92" s="302"/>
      <c r="G92" s="91"/>
      <c r="H92" s="302" t="s">
        <v>206</v>
      </c>
      <c r="I92" s="302"/>
      <c r="J92" s="91"/>
      <c r="K92" s="302" t="s">
        <v>206</v>
      </c>
      <c r="L92" s="302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1"/>
      <c r="AH92" s="91"/>
      <c r="AI92" s="91"/>
      <c r="AJ92" s="91"/>
      <c r="AK92" s="91"/>
      <c r="AL92" s="91"/>
      <c r="AM92" s="91"/>
    </row>
    <row r="93" spans="2:39" ht="16.5" thickBot="1">
      <c r="B93" s="138" t="s">
        <v>71</v>
      </c>
      <c r="C93" s="138"/>
      <c r="D93" s="30"/>
      <c r="E93" s="141"/>
      <c r="F93" s="141">
        <f>F$34+F$90-SUM(F52:F58)</f>
        <v>0</v>
      </c>
      <c r="G93" s="30"/>
      <c r="H93" s="141"/>
      <c r="I93" s="141">
        <f>I$34+I$90-SUM(I52:I58)</f>
        <v>0</v>
      </c>
      <c r="J93" s="30"/>
      <c r="K93" s="141"/>
      <c r="L93" s="141">
        <f>L$34+L$90-SUM(L52:L58)</f>
        <v>0</v>
      </c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</row>
    <row r="94" spans="2:39" ht="16.5" thickBot="1">
      <c r="B94" s="138" t="s">
        <v>72</v>
      </c>
      <c r="C94" s="138"/>
      <c r="D94" s="30"/>
      <c r="E94" s="141"/>
      <c r="F94" s="141">
        <f>F$34+F$90</f>
        <v>0</v>
      </c>
      <c r="G94" s="30"/>
      <c r="H94" s="141"/>
      <c r="I94" s="141">
        <f>I$34+I$90</f>
        <v>0</v>
      </c>
      <c r="J94" s="30"/>
      <c r="K94" s="141"/>
      <c r="L94" s="141">
        <f>L$34+L$90</f>
        <v>0</v>
      </c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F94" s="30"/>
      <c r="AG94" s="30"/>
      <c r="AH94" s="30"/>
      <c r="AI94" s="30"/>
      <c r="AJ94" s="30"/>
      <c r="AK94" s="30"/>
      <c r="AL94" s="30"/>
      <c r="AM94" s="30"/>
    </row>
    <row r="95" spans="2:39" ht="16.5" thickBot="1">
      <c r="B95" s="101">
        <v>3</v>
      </c>
      <c r="C95" s="226" t="s">
        <v>73</v>
      </c>
      <c r="D95" s="11"/>
      <c r="E95" s="101" t="s">
        <v>158</v>
      </c>
      <c r="F95" s="101" t="s">
        <v>18</v>
      </c>
      <c r="G95" s="11"/>
      <c r="H95" s="101" t="s">
        <v>158</v>
      </c>
      <c r="I95" s="101" t="s">
        <v>18</v>
      </c>
      <c r="J95" s="11"/>
      <c r="K95" s="101" t="s">
        <v>158</v>
      </c>
      <c r="L95" s="101" t="s">
        <v>18</v>
      </c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</row>
    <row r="96" spans="2:39" ht="80.25" thickBot="1">
      <c r="B96" s="103" t="s">
        <v>19</v>
      </c>
      <c r="C96" s="139" t="s">
        <v>159</v>
      </c>
      <c r="D96" s="16"/>
      <c r="E96" s="123">
        <f>(1/12)*5%</f>
        <v>4.1666666666666666E-3</v>
      </c>
      <c r="F96" s="111">
        <f>F$93*E96</f>
        <v>0</v>
      </c>
      <c r="G96" s="25"/>
      <c r="H96" s="123">
        <f>$E$96</f>
        <v>4.1666666666666666E-3</v>
      </c>
      <c r="I96" s="111">
        <f>I$93*H96</f>
        <v>0</v>
      </c>
      <c r="J96" s="25"/>
      <c r="K96" s="123">
        <f>$E$96</f>
        <v>4.1666666666666666E-3</v>
      </c>
      <c r="L96" s="111">
        <f>L$93*K96</f>
        <v>0</v>
      </c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</row>
    <row r="97" spans="2:39" ht="16.5" thickBot="1">
      <c r="B97" s="103" t="s">
        <v>21</v>
      </c>
      <c r="C97" s="140" t="s">
        <v>74</v>
      </c>
      <c r="D97" s="15"/>
      <c r="E97" s="122">
        <v>0.08</v>
      </c>
      <c r="F97" s="109">
        <f>F96*E97</f>
        <v>0</v>
      </c>
      <c r="G97" s="47"/>
      <c r="H97" s="123">
        <f>$E$97</f>
        <v>0.08</v>
      </c>
      <c r="I97" s="109">
        <f>I96*H97</f>
        <v>0</v>
      </c>
      <c r="J97" s="47"/>
      <c r="K97" s="123">
        <f>$E$97</f>
        <v>0.08</v>
      </c>
      <c r="L97" s="109">
        <f>L96*K97</f>
        <v>0</v>
      </c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</row>
    <row r="98" spans="2:39" ht="67.5" thickBot="1">
      <c r="B98" s="103" t="s">
        <v>23</v>
      </c>
      <c r="C98" s="140" t="s">
        <v>160</v>
      </c>
      <c r="D98" s="15"/>
      <c r="E98" s="122">
        <v>0.02</v>
      </c>
      <c r="F98" s="109">
        <f>F96*E98</f>
        <v>0</v>
      </c>
      <c r="G98" s="47"/>
      <c r="H98" s="123">
        <f>$E$98</f>
        <v>0.02</v>
      </c>
      <c r="I98" s="109">
        <f>I96*H98</f>
        <v>0</v>
      </c>
      <c r="J98" s="47"/>
      <c r="K98" s="123">
        <f>$E$98</f>
        <v>0.02</v>
      </c>
      <c r="L98" s="109">
        <f>L96*K98</f>
        <v>0</v>
      </c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</row>
    <row r="99" spans="2:39" ht="54.75" thickBot="1">
      <c r="B99" s="103" t="s">
        <v>25</v>
      </c>
      <c r="C99" s="140" t="s">
        <v>161</v>
      </c>
      <c r="D99" s="16"/>
      <c r="E99" s="123">
        <f>7/30/12</f>
        <v>1.9444444444444445E-2</v>
      </c>
      <c r="F99" s="109">
        <f>F94*E99</f>
        <v>0</v>
      </c>
      <c r="G99" s="47"/>
      <c r="H99" s="123">
        <f>$E$99</f>
        <v>1.9444444444444445E-2</v>
      </c>
      <c r="I99" s="109">
        <f>I94*H99</f>
        <v>0</v>
      </c>
      <c r="J99" s="47"/>
      <c r="K99" s="123">
        <f>$E$99</f>
        <v>1.9444444444444445E-2</v>
      </c>
      <c r="L99" s="109">
        <f>L94*K99</f>
        <v>0</v>
      </c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</row>
    <row r="100" spans="2:39" ht="16.5" thickBot="1">
      <c r="B100" s="103" t="s">
        <v>27</v>
      </c>
      <c r="C100" s="140" t="s">
        <v>75</v>
      </c>
      <c r="D100" s="15"/>
      <c r="E100" s="142">
        <f>E60</f>
        <v>0.36800000000000005</v>
      </c>
      <c r="F100" s="109">
        <f>F99*E100</f>
        <v>0</v>
      </c>
      <c r="G100" s="47"/>
      <c r="H100" s="142">
        <f>H60</f>
        <v>0.36800000000000005</v>
      </c>
      <c r="I100" s="109">
        <f>I99*H100</f>
        <v>0</v>
      </c>
      <c r="J100" s="47"/>
      <c r="K100" s="142">
        <f>K60</f>
        <v>0.36800000000000005</v>
      </c>
      <c r="L100" s="109">
        <f>L99*K100</f>
        <v>0</v>
      </c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</row>
    <row r="101" spans="2:39" ht="67.5" thickBot="1">
      <c r="B101" s="103" t="s">
        <v>29</v>
      </c>
      <c r="C101" s="140" t="s">
        <v>162</v>
      </c>
      <c r="D101" s="15"/>
      <c r="E101" s="122">
        <v>0.02</v>
      </c>
      <c r="F101" s="109">
        <f>F99*E101</f>
        <v>0</v>
      </c>
      <c r="G101" s="47"/>
      <c r="H101" s="122">
        <f>$E$101</f>
        <v>0.02</v>
      </c>
      <c r="I101" s="109">
        <f>I99*H101</f>
        <v>0</v>
      </c>
      <c r="J101" s="47"/>
      <c r="K101" s="122">
        <f>$E$101</f>
        <v>0.02</v>
      </c>
      <c r="L101" s="109">
        <f>L99*K101</f>
        <v>0</v>
      </c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</row>
    <row r="102" spans="2:39" s="79" customFormat="1" ht="16.5" thickBot="1">
      <c r="B102" s="300" t="s">
        <v>152</v>
      </c>
      <c r="C102" s="300"/>
      <c r="D102" s="84"/>
      <c r="E102" s="143"/>
      <c r="F102" s="125">
        <f>SUM(F96:F101)</f>
        <v>0</v>
      </c>
      <c r="G102" s="81"/>
      <c r="H102" s="143"/>
      <c r="I102" s="125">
        <f>SUM(I96:I101)</f>
        <v>0</v>
      </c>
      <c r="J102" s="81"/>
      <c r="K102" s="143"/>
      <c r="L102" s="125">
        <f>SUM(L96:L101)</f>
        <v>0</v>
      </c>
      <c r="M102" s="81"/>
      <c r="N102" s="81"/>
      <c r="O102" s="81"/>
      <c r="P102" s="81"/>
      <c r="Q102" s="81"/>
      <c r="R102" s="81"/>
      <c r="S102" s="81"/>
      <c r="T102" s="81"/>
      <c r="U102" s="81"/>
      <c r="V102" s="81"/>
      <c r="W102" s="81"/>
      <c r="X102" s="81"/>
      <c r="Y102" s="81"/>
      <c r="Z102" s="81"/>
      <c r="AA102" s="81"/>
      <c r="AB102" s="81"/>
      <c r="AC102" s="81"/>
      <c r="AD102" s="81"/>
      <c r="AE102" s="81"/>
      <c r="AF102" s="81"/>
      <c r="AG102" s="81"/>
      <c r="AH102" s="81"/>
      <c r="AI102" s="81"/>
      <c r="AJ102" s="81"/>
      <c r="AK102" s="81"/>
      <c r="AL102" s="81"/>
      <c r="AM102" s="81"/>
    </row>
    <row r="103" spans="2:39" ht="15.75" customHeight="1">
      <c r="B103" s="86" t="s">
        <v>14</v>
      </c>
      <c r="C103" s="72"/>
      <c r="D103" s="72"/>
      <c r="E103" s="72"/>
      <c r="F103" s="72"/>
      <c r="G103" s="67"/>
      <c r="H103" s="72"/>
      <c r="I103" s="72"/>
      <c r="J103" s="67"/>
      <c r="K103" s="72"/>
      <c r="L103" s="72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</row>
    <row r="104" spans="2:39" ht="15.75" customHeight="1">
      <c r="B104" s="87" t="s">
        <v>76</v>
      </c>
      <c r="C104" s="32"/>
      <c r="D104" s="32"/>
      <c r="E104" s="32"/>
      <c r="F104" s="32"/>
      <c r="G104" s="33"/>
      <c r="H104" s="32"/>
      <c r="I104" s="32"/>
      <c r="J104" s="33"/>
      <c r="K104" s="32"/>
      <c r="L104" s="32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</row>
    <row r="105" spans="2:39" ht="15.75" customHeight="1">
      <c r="B105" s="87" t="s">
        <v>77</v>
      </c>
      <c r="C105" s="32"/>
      <c r="D105" s="32"/>
      <c r="E105" s="32"/>
      <c r="F105" s="32"/>
      <c r="G105" s="33"/>
      <c r="H105" s="32"/>
      <c r="I105" s="32"/>
      <c r="J105" s="33"/>
      <c r="K105" s="32"/>
      <c r="L105" s="32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</row>
    <row r="106" spans="2:39" ht="15.75" customHeight="1">
      <c r="B106" s="87" t="s">
        <v>78</v>
      </c>
      <c r="C106" s="32"/>
      <c r="D106" s="32"/>
      <c r="E106" s="32"/>
      <c r="F106" s="32"/>
      <c r="G106" s="33"/>
      <c r="H106" s="32"/>
      <c r="I106" s="32"/>
      <c r="J106" s="33"/>
      <c r="K106" s="32"/>
      <c r="L106" s="32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</row>
    <row r="107" spans="2:39" ht="30.95" customHeight="1" thickBot="1">
      <c r="B107" s="9"/>
      <c r="C107" s="9"/>
      <c r="D107" s="9"/>
      <c r="E107" s="9"/>
      <c r="F107" s="10"/>
      <c r="G107" s="10"/>
      <c r="H107" s="9"/>
      <c r="I107" s="10"/>
      <c r="J107" s="10"/>
      <c r="K107" s="9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</row>
    <row r="108" spans="2:39" s="79" customFormat="1" ht="16.5" thickBot="1">
      <c r="B108" s="300" t="s">
        <v>79</v>
      </c>
      <c r="C108" s="300"/>
      <c r="D108" s="91"/>
      <c r="E108" s="302" t="s">
        <v>205</v>
      </c>
      <c r="F108" s="302"/>
      <c r="G108" s="91"/>
      <c r="H108" s="302" t="s">
        <v>205</v>
      </c>
      <c r="I108" s="302"/>
      <c r="J108" s="91"/>
      <c r="K108" s="302" t="s">
        <v>205</v>
      </c>
      <c r="L108" s="302"/>
      <c r="M108" s="91"/>
      <c r="N108" s="91"/>
      <c r="O108" s="91"/>
      <c r="P108" s="91"/>
      <c r="Q108" s="91"/>
      <c r="R108" s="91"/>
      <c r="S108" s="91"/>
      <c r="T108" s="91"/>
      <c r="U108" s="91"/>
      <c r="V108" s="91"/>
      <c r="W108" s="91"/>
      <c r="X108" s="91"/>
      <c r="Y108" s="91"/>
      <c r="Z108" s="91"/>
      <c r="AA108" s="91"/>
      <c r="AB108" s="91"/>
      <c r="AC108" s="91"/>
      <c r="AD108" s="91"/>
      <c r="AE108" s="91"/>
      <c r="AF108" s="91"/>
      <c r="AG108" s="91"/>
      <c r="AH108" s="91"/>
      <c r="AI108" s="91"/>
      <c r="AJ108" s="91"/>
      <c r="AK108" s="91"/>
      <c r="AL108" s="91"/>
      <c r="AM108" s="91"/>
    </row>
    <row r="109" spans="2:39" ht="14.45" customHeight="1" thickBot="1">
      <c r="B109" s="144" t="s">
        <v>14</v>
      </c>
      <c r="C109" s="145"/>
      <c r="D109" s="67"/>
      <c r="E109" s="67"/>
      <c r="F109" s="67"/>
      <c r="G109" s="67"/>
      <c r="H109" s="67"/>
      <c r="I109" s="67"/>
      <c r="J109" s="67"/>
      <c r="K109" s="67"/>
      <c r="L109" s="67"/>
      <c r="M109" s="67"/>
      <c r="N109" s="67"/>
      <c r="O109" s="67"/>
      <c r="P109" s="67"/>
      <c r="Q109" s="67"/>
      <c r="R109" s="67"/>
      <c r="S109" s="67"/>
      <c r="T109" s="67"/>
      <c r="U109" s="67"/>
      <c r="V109" s="67"/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</row>
    <row r="110" spans="2:39" ht="16.5" thickBot="1">
      <c r="B110" s="119" t="s">
        <v>80</v>
      </c>
      <c r="C110" s="120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  <c r="AH110" s="32"/>
      <c r="AI110" s="32"/>
      <c r="AJ110" s="32"/>
      <c r="AK110" s="32"/>
      <c r="AL110" s="32"/>
      <c r="AM110" s="32"/>
    </row>
    <row r="111" spans="2:39" s="79" customFormat="1" ht="16.5" thickBot="1">
      <c r="B111" s="300" t="s">
        <v>81</v>
      </c>
      <c r="C111" s="300"/>
      <c r="D111" s="91"/>
      <c r="E111" s="303" t="s">
        <v>204</v>
      </c>
      <c r="F111" s="303"/>
      <c r="G111" s="91"/>
      <c r="H111" s="303" t="s">
        <v>204</v>
      </c>
      <c r="I111" s="303"/>
      <c r="J111" s="91"/>
      <c r="K111" s="303" t="s">
        <v>204</v>
      </c>
      <c r="L111" s="303"/>
      <c r="M111" s="91"/>
      <c r="N111" s="91"/>
      <c r="O111" s="91"/>
      <c r="P111" s="91"/>
      <c r="Q111" s="91"/>
      <c r="R111" s="91"/>
      <c r="S111" s="91"/>
      <c r="T111" s="91"/>
      <c r="U111" s="91"/>
      <c r="V111" s="91"/>
      <c r="W111" s="91"/>
      <c r="X111" s="91"/>
      <c r="Y111" s="91"/>
      <c r="Z111" s="91"/>
      <c r="AA111" s="91"/>
      <c r="AB111" s="91"/>
      <c r="AC111" s="91"/>
      <c r="AD111" s="91"/>
      <c r="AE111" s="91"/>
      <c r="AF111" s="91"/>
      <c r="AG111" s="91"/>
      <c r="AH111" s="91"/>
      <c r="AI111" s="91"/>
      <c r="AJ111" s="91"/>
      <c r="AK111" s="91"/>
      <c r="AL111" s="91"/>
      <c r="AM111" s="91"/>
    </row>
    <row r="112" spans="2:39" ht="16.5" thickBot="1">
      <c r="B112" s="121" t="s">
        <v>82</v>
      </c>
      <c r="C112" s="121"/>
      <c r="D112" s="18"/>
      <c r="E112" s="148"/>
      <c r="F112" s="148">
        <f>F$34+F$90+F$102</f>
        <v>0</v>
      </c>
      <c r="G112" s="18"/>
      <c r="H112" s="148"/>
      <c r="I112" s="148">
        <f>I$34+I$90+I$102</f>
        <v>0</v>
      </c>
      <c r="J112" s="18"/>
      <c r="K112" s="148"/>
      <c r="L112" s="148">
        <f>L$34+L$90+L$102</f>
        <v>0</v>
      </c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</row>
    <row r="113" spans="2:40" ht="16.5" thickBot="1">
      <c r="B113" s="101" t="s">
        <v>83</v>
      </c>
      <c r="C113" s="226" t="s">
        <v>84</v>
      </c>
      <c r="D113" s="11"/>
      <c r="E113" s="101" t="s">
        <v>158</v>
      </c>
      <c r="F113" s="101" t="s">
        <v>18</v>
      </c>
      <c r="G113" s="11"/>
      <c r="H113" s="101" t="s">
        <v>158</v>
      </c>
      <c r="I113" s="101" t="s">
        <v>18</v>
      </c>
      <c r="J113" s="11"/>
      <c r="K113" s="101" t="s">
        <v>158</v>
      </c>
      <c r="L113" s="101" t="s">
        <v>18</v>
      </c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</row>
    <row r="114" spans="2:40" ht="93" thickBot="1">
      <c r="B114" s="146" t="s">
        <v>19</v>
      </c>
      <c r="C114" s="106" t="s">
        <v>163</v>
      </c>
      <c r="D114" s="16"/>
      <c r="E114" s="123">
        <f>(1+1/3)/12/12</f>
        <v>9.2592592592592587E-3</v>
      </c>
      <c r="F114" s="149">
        <f>F$112*E114</f>
        <v>0</v>
      </c>
      <c r="G114" s="25"/>
      <c r="H114" s="123">
        <f>$E$114</f>
        <v>9.2592592592592587E-3</v>
      </c>
      <c r="I114" s="149">
        <f>I$112*H114</f>
        <v>0</v>
      </c>
      <c r="J114" s="25"/>
      <c r="K114" s="123">
        <f>$E$114</f>
        <v>9.2592592592592587E-3</v>
      </c>
      <c r="L114" s="149">
        <f>L$112*K114</f>
        <v>0</v>
      </c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25"/>
      <c r="AH114" s="25"/>
      <c r="AI114" s="25"/>
      <c r="AJ114" s="25"/>
      <c r="AK114" s="25"/>
      <c r="AL114" s="25"/>
      <c r="AM114" s="25"/>
    </row>
    <row r="115" spans="2:40" ht="67.5" thickBot="1">
      <c r="B115" s="146" t="s">
        <v>21</v>
      </c>
      <c r="C115" s="147" t="s">
        <v>164</v>
      </c>
      <c r="D115" s="16"/>
      <c r="E115" s="214">
        <f>((2/30/12))</f>
        <v>5.5555555555555558E-3</v>
      </c>
      <c r="F115" s="149">
        <f t="shared" ref="F115:F120" si="3">F$112*E115</f>
        <v>0</v>
      </c>
      <c r="G115" s="25"/>
      <c r="H115" s="214">
        <f>$E$115</f>
        <v>5.5555555555555558E-3</v>
      </c>
      <c r="I115" s="149">
        <f t="shared" ref="I115:I118" si="4">I$112*H115</f>
        <v>0</v>
      </c>
      <c r="J115" s="25"/>
      <c r="K115" s="214">
        <f>$E$115</f>
        <v>5.5555555555555558E-3</v>
      </c>
      <c r="L115" s="149">
        <f t="shared" ref="L115:L118" si="5">L$112*K115</f>
        <v>0</v>
      </c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  <c r="AG115" s="25"/>
      <c r="AH115" s="25"/>
      <c r="AI115" s="25"/>
      <c r="AJ115" s="25"/>
      <c r="AK115" s="25"/>
      <c r="AL115" s="25"/>
      <c r="AM115" s="25"/>
    </row>
    <row r="116" spans="2:40" ht="80.25" thickBot="1">
      <c r="B116" s="146" t="s">
        <v>23</v>
      </c>
      <c r="C116" s="147" t="s">
        <v>165</v>
      </c>
      <c r="D116" s="16"/>
      <c r="E116" s="214">
        <v>3.3300000000000001E-3</v>
      </c>
      <c r="F116" s="149">
        <f t="shared" si="3"/>
        <v>0</v>
      </c>
      <c r="G116" s="25"/>
      <c r="H116" s="214">
        <f>$E$116</f>
        <v>3.3300000000000001E-3</v>
      </c>
      <c r="I116" s="149">
        <f t="shared" si="4"/>
        <v>0</v>
      </c>
      <c r="J116" s="25"/>
      <c r="K116" s="214">
        <f>$E$116</f>
        <v>3.3300000000000001E-3</v>
      </c>
      <c r="L116" s="149">
        <f t="shared" si="5"/>
        <v>0</v>
      </c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  <c r="AG116" s="25"/>
      <c r="AH116" s="25"/>
      <c r="AI116" s="25"/>
      <c r="AJ116" s="25"/>
      <c r="AK116" s="25"/>
      <c r="AL116" s="25"/>
      <c r="AM116" s="25"/>
    </row>
    <row r="117" spans="2:40" ht="80.25" thickBot="1">
      <c r="B117" s="146" t="s">
        <v>25</v>
      </c>
      <c r="C117" s="147" t="s">
        <v>166</v>
      </c>
      <c r="D117" s="16"/>
      <c r="E117" s="214">
        <f>(5/30/12)*0.02</f>
        <v>2.7777777777777778E-4</v>
      </c>
      <c r="F117" s="149">
        <f t="shared" si="3"/>
        <v>0</v>
      </c>
      <c r="G117" s="25"/>
      <c r="H117" s="214">
        <f>$E$117</f>
        <v>2.7777777777777778E-4</v>
      </c>
      <c r="I117" s="149">
        <f t="shared" si="4"/>
        <v>0</v>
      </c>
      <c r="J117" s="25"/>
      <c r="K117" s="214">
        <f>$E$117</f>
        <v>2.7777777777777778E-4</v>
      </c>
      <c r="L117" s="149">
        <f t="shared" si="5"/>
        <v>0</v>
      </c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  <c r="AG117" s="25"/>
      <c r="AH117" s="25"/>
      <c r="AI117" s="25"/>
      <c r="AJ117" s="25"/>
      <c r="AK117" s="25"/>
      <c r="AL117" s="25"/>
      <c r="AM117" s="25"/>
    </row>
    <row r="118" spans="2:40" ht="80.25" thickBot="1">
      <c r="B118" s="146" t="s">
        <v>27</v>
      </c>
      <c r="C118" s="147" t="s">
        <v>167</v>
      </c>
      <c r="D118" s="16"/>
      <c r="E118" s="214">
        <f>(4/12)/12*0.02*100/100</f>
        <v>5.5555555555555556E-4</v>
      </c>
      <c r="F118" s="149">
        <f t="shared" si="3"/>
        <v>0</v>
      </c>
      <c r="G118" s="25"/>
      <c r="H118" s="214">
        <f>$E$118</f>
        <v>5.5555555555555556E-4</v>
      </c>
      <c r="I118" s="149">
        <f t="shared" si="4"/>
        <v>0</v>
      </c>
      <c r="J118" s="25"/>
      <c r="K118" s="214">
        <f>$E$118</f>
        <v>5.5555555555555556E-4</v>
      </c>
      <c r="L118" s="149">
        <f t="shared" si="5"/>
        <v>0</v>
      </c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  <c r="AG118" s="25"/>
      <c r="AH118" s="25"/>
      <c r="AI118" s="25"/>
      <c r="AJ118" s="25"/>
      <c r="AK118" s="25"/>
      <c r="AL118" s="25"/>
      <c r="AM118" s="25"/>
    </row>
    <row r="119" spans="2:40" ht="29.25" thickBot="1">
      <c r="B119" s="146" t="s">
        <v>29</v>
      </c>
      <c r="C119" s="147" t="s">
        <v>190</v>
      </c>
      <c r="D119" s="16"/>
      <c r="E119" s="123">
        <f>(5/30)/12</f>
        <v>1.3888888888888888E-2</v>
      </c>
      <c r="F119" s="149">
        <f>F$112*E119</f>
        <v>0</v>
      </c>
      <c r="G119" s="25"/>
      <c r="H119" s="123">
        <f>$E$119</f>
        <v>1.3888888888888888E-2</v>
      </c>
      <c r="I119" s="149">
        <f>I$112*H119</f>
        <v>0</v>
      </c>
      <c r="J119" s="25"/>
      <c r="K119" s="123">
        <f>$E$119</f>
        <v>1.3888888888888888E-2</v>
      </c>
      <c r="L119" s="149">
        <f>L$112*K119</f>
        <v>0</v>
      </c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25"/>
      <c r="AH119" s="25"/>
      <c r="AI119" s="25"/>
      <c r="AJ119" s="25"/>
      <c r="AK119" s="25"/>
      <c r="AL119" s="25"/>
      <c r="AM119" s="25"/>
    </row>
    <row r="120" spans="2:40" ht="16.5" thickBot="1">
      <c r="B120" s="146" t="s">
        <v>31</v>
      </c>
      <c r="C120" s="104" t="s">
        <v>85</v>
      </c>
      <c r="D120" s="31"/>
      <c r="E120" s="150"/>
      <c r="F120" s="149">
        <f t="shared" si="3"/>
        <v>0</v>
      </c>
      <c r="G120" s="47"/>
      <c r="H120" s="122">
        <f>$E$120</f>
        <v>0</v>
      </c>
      <c r="I120" s="149">
        <f t="shared" ref="I120" si="6">I$112*H120</f>
        <v>0</v>
      </c>
      <c r="J120" s="47"/>
      <c r="K120" s="122">
        <f>$E$120</f>
        <v>0</v>
      </c>
      <c r="L120" s="149">
        <f t="shared" ref="L120" si="7">L$112*K120</f>
        <v>0</v>
      </c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</row>
    <row r="121" spans="2:40" s="79" customFormat="1" ht="15.75" customHeight="1" thickBot="1">
      <c r="B121" s="300" t="s">
        <v>156</v>
      </c>
      <c r="C121" s="300"/>
      <c r="D121" s="77"/>
      <c r="E121" s="133"/>
      <c r="F121" s="125">
        <f>SUM(F114:F120)</f>
        <v>0</v>
      </c>
      <c r="G121" s="81"/>
      <c r="H121" s="133"/>
      <c r="I121" s="125">
        <f>SUM(I114:I120)</f>
        <v>0</v>
      </c>
      <c r="J121" s="81"/>
      <c r="K121" s="133"/>
      <c r="L121" s="125">
        <f>SUM(L114:L120)</f>
        <v>0</v>
      </c>
      <c r="M121" s="81"/>
      <c r="N121" s="81"/>
      <c r="O121" s="81"/>
      <c r="P121" s="81"/>
      <c r="Q121" s="81"/>
      <c r="R121" s="81"/>
      <c r="S121" s="81"/>
      <c r="T121" s="81"/>
      <c r="U121" s="81"/>
      <c r="V121" s="81"/>
      <c r="W121" s="81"/>
      <c r="X121" s="81"/>
      <c r="Y121" s="81"/>
      <c r="Z121" s="81"/>
      <c r="AA121" s="81"/>
      <c r="AB121" s="81"/>
      <c r="AC121" s="81"/>
      <c r="AD121" s="81"/>
      <c r="AE121" s="81"/>
      <c r="AF121" s="81"/>
      <c r="AG121" s="81"/>
      <c r="AH121" s="81"/>
      <c r="AI121" s="81"/>
      <c r="AJ121" s="81"/>
      <c r="AK121" s="81"/>
      <c r="AL121" s="81"/>
      <c r="AM121" s="81"/>
    </row>
    <row r="122" spans="2:40" ht="15.75" customHeight="1">
      <c r="B122" s="86" t="s">
        <v>14</v>
      </c>
      <c r="C122" s="67"/>
      <c r="D122" s="67"/>
      <c r="E122" s="67"/>
      <c r="F122" s="67"/>
      <c r="G122" s="67"/>
      <c r="H122" s="67"/>
      <c r="I122" s="67"/>
      <c r="J122" s="67"/>
      <c r="K122" s="67"/>
      <c r="L122" s="67"/>
      <c r="M122" s="67"/>
      <c r="N122" s="67"/>
      <c r="O122" s="67"/>
      <c r="P122" s="67"/>
      <c r="Q122" s="67"/>
      <c r="R122" s="67"/>
      <c r="S122" s="67"/>
      <c r="T122" s="67"/>
      <c r="U122" s="67"/>
      <c r="V122" s="67"/>
      <c r="W122" s="67"/>
      <c r="X122" s="67"/>
      <c r="Y122" s="67"/>
      <c r="Z122" s="67"/>
      <c r="AA122" s="67"/>
      <c r="AB122" s="67"/>
      <c r="AC122" s="67"/>
      <c r="AD122" s="67"/>
      <c r="AE122" s="67"/>
      <c r="AF122" s="67"/>
      <c r="AG122" s="67"/>
      <c r="AH122" s="67"/>
      <c r="AI122" s="67"/>
      <c r="AJ122" s="67"/>
      <c r="AK122" s="67"/>
      <c r="AL122" s="67"/>
      <c r="AM122" s="67"/>
    </row>
    <row r="123" spans="2:40" ht="15.75" customHeight="1">
      <c r="B123" s="87" t="s">
        <v>86</v>
      </c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</row>
    <row r="124" spans="2:40">
      <c r="B124" s="87" t="s">
        <v>87</v>
      </c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33"/>
      <c r="AJ124" s="33"/>
      <c r="AK124" s="33"/>
      <c r="AL124" s="33"/>
      <c r="AM124" s="33"/>
      <c r="AN124" s="32"/>
    </row>
    <row r="125" spans="2:40" ht="15.75" customHeight="1">
      <c r="B125" s="87" t="s">
        <v>88</v>
      </c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33"/>
      <c r="AJ125" s="33"/>
      <c r="AK125" s="33"/>
      <c r="AL125" s="33"/>
      <c r="AM125" s="33"/>
      <c r="AN125" s="33"/>
    </row>
    <row r="126" spans="2:40" ht="15.75" customHeight="1">
      <c r="B126" s="87" t="s">
        <v>89</v>
      </c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33"/>
      <c r="AJ126" s="33"/>
      <c r="AK126" s="33"/>
      <c r="AL126" s="33"/>
      <c r="AM126" s="33"/>
      <c r="AN126" s="33"/>
    </row>
    <row r="127" spans="2:40" ht="15.75" customHeight="1">
      <c r="B127" s="87" t="s">
        <v>90</v>
      </c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  <c r="AN127" s="33"/>
    </row>
    <row r="128" spans="2:40" ht="30.95" customHeight="1" thickBot="1">
      <c r="B128" s="7"/>
      <c r="C128" s="7"/>
      <c r="D128" s="7"/>
      <c r="E128" s="7"/>
      <c r="F128" s="34"/>
      <c r="G128" s="34"/>
      <c r="H128" s="7"/>
      <c r="I128" s="34"/>
      <c r="J128" s="34"/>
      <c r="K128" s="7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F128" s="34"/>
      <c r="AG128" s="34"/>
      <c r="AH128" s="34"/>
      <c r="AI128" s="34"/>
      <c r="AJ128" s="34"/>
      <c r="AK128" s="34"/>
      <c r="AL128" s="34"/>
      <c r="AM128" s="34"/>
    </row>
    <row r="129" spans="2:39" s="79" customFormat="1" ht="16.5" thickBot="1">
      <c r="B129" s="301" t="s">
        <v>91</v>
      </c>
      <c r="C129" s="301"/>
      <c r="D129" s="93"/>
      <c r="E129" s="303" t="s">
        <v>203</v>
      </c>
      <c r="F129" s="303"/>
      <c r="G129" s="93"/>
      <c r="H129" s="303" t="s">
        <v>203</v>
      </c>
      <c r="I129" s="303"/>
      <c r="J129" s="93"/>
      <c r="K129" s="303" t="s">
        <v>203</v>
      </c>
      <c r="L129" s="303"/>
      <c r="M129" s="93"/>
      <c r="N129" s="93"/>
      <c r="O129" s="93"/>
      <c r="P129" s="93"/>
      <c r="Q129" s="93"/>
      <c r="R129" s="93"/>
      <c r="S129" s="93"/>
      <c r="T129" s="93"/>
      <c r="U129" s="93"/>
      <c r="V129" s="93"/>
      <c r="W129" s="93"/>
      <c r="X129" s="93"/>
      <c r="Y129" s="93"/>
      <c r="Z129" s="93"/>
      <c r="AA129" s="93"/>
      <c r="AB129" s="93"/>
      <c r="AC129" s="93"/>
      <c r="AD129" s="93"/>
      <c r="AE129" s="93"/>
      <c r="AF129" s="93"/>
      <c r="AG129" s="93"/>
      <c r="AH129" s="93"/>
      <c r="AI129" s="93"/>
      <c r="AJ129" s="93"/>
      <c r="AK129" s="93"/>
      <c r="AL129" s="93"/>
      <c r="AM129" s="93"/>
    </row>
    <row r="130" spans="2:39" ht="15.75" customHeight="1" thickBot="1">
      <c r="B130" s="151" t="s">
        <v>92</v>
      </c>
      <c r="C130" s="151"/>
      <c r="D130" s="35"/>
      <c r="E130" s="155"/>
      <c r="F130" s="156">
        <f>F$34+F$90+F$102</f>
        <v>0</v>
      </c>
      <c r="G130" s="36"/>
      <c r="H130" s="155"/>
      <c r="I130" s="156">
        <f>I$34+I$90+I$102</f>
        <v>0</v>
      </c>
      <c r="J130" s="36"/>
      <c r="K130" s="155"/>
      <c r="L130" s="156">
        <f>L$34+L$90+L$102</f>
        <v>0</v>
      </c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  <c r="AI130" s="36"/>
      <c r="AJ130" s="36"/>
      <c r="AK130" s="36"/>
      <c r="AL130" s="36"/>
      <c r="AM130" s="36"/>
    </row>
    <row r="131" spans="2:39" ht="16.5" thickBot="1">
      <c r="B131" s="152" t="s">
        <v>93</v>
      </c>
      <c r="C131" s="227" t="s">
        <v>94</v>
      </c>
      <c r="D131" s="37"/>
      <c r="E131" s="157"/>
      <c r="F131" s="157" t="s">
        <v>18</v>
      </c>
      <c r="G131" s="56"/>
      <c r="H131" s="157"/>
      <c r="I131" s="157" t="s">
        <v>18</v>
      </c>
      <c r="J131" s="56"/>
      <c r="K131" s="157"/>
      <c r="L131" s="157" t="s">
        <v>18</v>
      </c>
      <c r="M131" s="56"/>
      <c r="N131" s="56"/>
      <c r="O131" s="56"/>
      <c r="P131" s="56"/>
      <c r="Q131" s="56"/>
      <c r="R131" s="56"/>
      <c r="S131" s="56"/>
      <c r="T131" s="56"/>
      <c r="U131" s="56"/>
      <c r="V131" s="56"/>
      <c r="W131" s="56"/>
      <c r="X131" s="56"/>
      <c r="Y131" s="56"/>
      <c r="Z131" s="56"/>
      <c r="AA131" s="56"/>
      <c r="AB131" s="56"/>
      <c r="AC131" s="56"/>
      <c r="AD131" s="56"/>
      <c r="AE131" s="56"/>
      <c r="AF131" s="56"/>
      <c r="AG131" s="56"/>
      <c r="AH131" s="56"/>
      <c r="AI131" s="56"/>
      <c r="AJ131" s="56"/>
      <c r="AK131" s="56"/>
      <c r="AL131" s="56"/>
      <c r="AM131" s="56"/>
    </row>
    <row r="132" spans="2:39" ht="39.75" thickBot="1">
      <c r="B132" s="153" t="s">
        <v>19</v>
      </c>
      <c r="C132" s="154" t="s">
        <v>194</v>
      </c>
      <c r="D132" s="28"/>
      <c r="E132" s="135"/>
      <c r="F132" s="136"/>
      <c r="G132" s="49"/>
      <c r="H132" s="135"/>
      <c r="I132" s="136"/>
      <c r="J132" s="49"/>
      <c r="K132" s="135"/>
      <c r="L132" s="136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  <c r="AJ132" s="49"/>
      <c r="AK132" s="49"/>
      <c r="AL132" s="49"/>
      <c r="AM132" s="49"/>
    </row>
    <row r="133" spans="2:39" s="79" customFormat="1" ht="16.5" thickBot="1">
      <c r="B133" s="300" t="s">
        <v>157</v>
      </c>
      <c r="C133" s="300"/>
      <c r="D133" s="83"/>
      <c r="E133" s="137"/>
      <c r="F133" s="125">
        <f>F132</f>
        <v>0</v>
      </c>
      <c r="G133" s="81"/>
      <c r="H133" s="137"/>
      <c r="I133" s="125">
        <f>I132</f>
        <v>0</v>
      </c>
      <c r="J133" s="81"/>
      <c r="K133" s="137"/>
      <c r="L133" s="125">
        <f>L132</f>
        <v>0</v>
      </c>
      <c r="M133" s="81"/>
      <c r="N133" s="81"/>
      <c r="O133" s="81"/>
      <c r="P133" s="81"/>
      <c r="Q133" s="81"/>
      <c r="R133" s="81"/>
      <c r="S133" s="81"/>
      <c r="T133" s="81"/>
      <c r="U133" s="81"/>
      <c r="V133" s="81"/>
      <c r="W133" s="81"/>
      <c r="X133" s="81"/>
      <c r="Y133" s="81"/>
      <c r="Z133" s="81"/>
      <c r="AA133" s="81"/>
      <c r="AB133" s="81"/>
      <c r="AC133" s="81"/>
      <c r="AD133" s="81"/>
      <c r="AE133" s="81"/>
      <c r="AF133" s="81"/>
      <c r="AG133" s="81"/>
      <c r="AH133" s="81"/>
      <c r="AI133" s="81"/>
      <c r="AJ133" s="81"/>
      <c r="AK133" s="81"/>
      <c r="AL133" s="81"/>
      <c r="AM133" s="81"/>
    </row>
    <row r="134" spans="2:39" ht="30.95" customHeight="1" thickBot="1">
      <c r="B134" s="9"/>
      <c r="C134" s="9"/>
      <c r="D134" s="9"/>
      <c r="E134" s="9"/>
      <c r="F134" s="10"/>
      <c r="G134" s="10"/>
      <c r="H134" s="9"/>
      <c r="I134" s="10"/>
      <c r="J134" s="10"/>
      <c r="K134" s="9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</row>
    <row r="135" spans="2:39" ht="16.5" thickBot="1">
      <c r="B135" s="158" t="s">
        <v>95</v>
      </c>
      <c r="C135" s="158"/>
      <c r="D135" s="14"/>
      <c r="E135" s="302" t="s">
        <v>199</v>
      </c>
      <c r="F135" s="302"/>
      <c r="G135" s="14"/>
      <c r="H135" s="302" t="s">
        <v>199</v>
      </c>
      <c r="I135" s="302"/>
      <c r="J135" s="14"/>
      <c r="K135" s="302" t="s">
        <v>199</v>
      </c>
      <c r="L135" s="302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</row>
    <row r="136" spans="2:39" ht="16.5" thickBot="1">
      <c r="B136" s="101">
        <v>4</v>
      </c>
      <c r="C136" s="226" t="s">
        <v>96</v>
      </c>
      <c r="D136" s="17"/>
      <c r="E136" s="101"/>
      <c r="F136" s="101" t="s">
        <v>18</v>
      </c>
      <c r="G136" s="11"/>
      <c r="H136" s="101"/>
      <c r="I136" s="101" t="s">
        <v>18</v>
      </c>
      <c r="J136" s="11"/>
      <c r="K136" s="101"/>
      <c r="L136" s="101" t="s">
        <v>18</v>
      </c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</row>
    <row r="137" spans="2:39" ht="16.5" thickBot="1">
      <c r="B137" s="103" t="s">
        <v>83</v>
      </c>
      <c r="C137" s="99" t="s">
        <v>97</v>
      </c>
      <c r="D137" s="28"/>
      <c r="E137" s="135"/>
      <c r="F137" s="136">
        <f>F$121</f>
        <v>0</v>
      </c>
      <c r="G137" s="49"/>
      <c r="H137" s="135"/>
      <c r="I137" s="136">
        <f>I$121</f>
        <v>0</v>
      </c>
      <c r="J137" s="49"/>
      <c r="K137" s="135"/>
      <c r="L137" s="136">
        <f>L$121</f>
        <v>0</v>
      </c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</row>
    <row r="138" spans="2:39" ht="16.5" thickBot="1">
      <c r="B138" s="103" t="s">
        <v>93</v>
      </c>
      <c r="C138" s="99" t="s">
        <v>98</v>
      </c>
      <c r="D138" s="28"/>
      <c r="E138" s="135"/>
      <c r="F138" s="136">
        <f>F$133</f>
        <v>0</v>
      </c>
      <c r="G138" s="49"/>
      <c r="H138" s="135"/>
      <c r="I138" s="136">
        <f>I$133</f>
        <v>0</v>
      </c>
      <c r="J138" s="49"/>
      <c r="K138" s="135"/>
      <c r="L138" s="136">
        <f>L$133</f>
        <v>0</v>
      </c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  <c r="AI138" s="49"/>
      <c r="AJ138" s="49"/>
      <c r="AK138" s="49"/>
      <c r="AL138" s="49"/>
      <c r="AM138" s="49"/>
    </row>
    <row r="139" spans="2:39" s="79" customFormat="1" ht="16.5" thickBot="1">
      <c r="B139" s="300" t="s">
        <v>153</v>
      </c>
      <c r="C139" s="300"/>
      <c r="D139" s="83"/>
      <c r="E139" s="137"/>
      <c r="F139" s="125">
        <f>SUM(F137:F138)</f>
        <v>0</v>
      </c>
      <c r="G139" s="81"/>
      <c r="H139" s="137"/>
      <c r="I139" s="125">
        <f>SUM(I137:I138)</f>
        <v>0</v>
      </c>
      <c r="J139" s="81"/>
      <c r="K139" s="137"/>
      <c r="L139" s="125">
        <f>SUM(L137:L138)</f>
        <v>0</v>
      </c>
      <c r="M139" s="81"/>
      <c r="N139" s="81"/>
      <c r="O139" s="81"/>
      <c r="P139" s="81"/>
      <c r="Q139" s="81"/>
      <c r="R139" s="81"/>
      <c r="S139" s="81"/>
      <c r="T139" s="81"/>
      <c r="U139" s="81"/>
      <c r="V139" s="81"/>
      <c r="W139" s="81"/>
      <c r="X139" s="81"/>
      <c r="Y139" s="81"/>
      <c r="Z139" s="81"/>
      <c r="AA139" s="81"/>
      <c r="AB139" s="81"/>
      <c r="AC139" s="81"/>
      <c r="AD139" s="81"/>
      <c r="AE139" s="81"/>
      <c r="AF139" s="81"/>
      <c r="AG139" s="81"/>
      <c r="AH139" s="81"/>
      <c r="AI139" s="81"/>
      <c r="AJ139" s="81"/>
      <c r="AK139" s="81"/>
      <c r="AL139" s="81"/>
      <c r="AM139" s="81"/>
    </row>
    <row r="140" spans="2:39" ht="30.95" customHeight="1" thickBot="1">
      <c r="B140" s="9"/>
      <c r="C140" s="9"/>
      <c r="D140" s="9"/>
      <c r="E140" s="9"/>
      <c r="F140" s="10"/>
      <c r="G140" s="10"/>
      <c r="H140" s="9"/>
      <c r="I140" s="10"/>
      <c r="J140" s="10"/>
      <c r="K140" s="9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</row>
    <row r="141" spans="2:39" s="79" customFormat="1" ht="16.5" thickBot="1">
      <c r="B141" s="300" t="s">
        <v>99</v>
      </c>
      <c r="C141" s="300"/>
      <c r="D141" s="91"/>
      <c r="E141" s="302" t="s">
        <v>202</v>
      </c>
      <c r="F141" s="302"/>
      <c r="G141" s="91"/>
      <c r="H141" s="302" t="s">
        <v>202</v>
      </c>
      <c r="I141" s="302"/>
      <c r="J141" s="91"/>
      <c r="K141" s="302" t="s">
        <v>202</v>
      </c>
      <c r="L141" s="302"/>
      <c r="M141" s="91"/>
      <c r="N141" s="91"/>
      <c r="O141" s="91"/>
      <c r="P141" s="91"/>
      <c r="Q141" s="91"/>
      <c r="R141" s="91"/>
      <c r="S141" s="91"/>
      <c r="T141" s="91"/>
      <c r="U141" s="91"/>
      <c r="V141" s="91"/>
      <c r="W141" s="91"/>
      <c r="X141" s="91"/>
      <c r="Y141" s="91"/>
      <c r="Z141" s="91"/>
      <c r="AA141" s="91"/>
      <c r="AB141" s="91"/>
      <c r="AC141" s="91"/>
      <c r="AD141" s="91"/>
      <c r="AE141" s="91"/>
      <c r="AF141" s="91"/>
      <c r="AG141" s="91"/>
      <c r="AH141" s="91"/>
      <c r="AI141" s="91"/>
      <c r="AJ141" s="91"/>
      <c r="AK141" s="91"/>
      <c r="AL141" s="91"/>
      <c r="AM141" s="91"/>
    </row>
    <row r="142" spans="2:39" ht="16.5" thickBot="1">
      <c r="B142" s="101">
        <v>5</v>
      </c>
      <c r="C142" s="226" t="s">
        <v>100</v>
      </c>
      <c r="D142" s="17"/>
      <c r="E142" s="101"/>
      <c r="F142" s="101" t="s">
        <v>18</v>
      </c>
      <c r="G142" s="11"/>
      <c r="H142" s="101"/>
      <c r="I142" s="101" t="s">
        <v>18</v>
      </c>
      <c r="J142" s="11"/>
      <c r="K142" s="101"/>
      <c r="L142" s="101" t="s">
        <v>18</v>
      </c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</row>
    <row r="143" spans="2:39" ht="16.5" thickBot="1">
      <c r="B143" s="131" t="s">
        <v>19</v>
      </c>
      <c r="C143" s="106" t="s">
        <v>101</v>
      </c>
      <c r="D143" s="38"/>
      <c r="E143" s="161"/>
      <c r="F143" s="162">
        <f>'1-Dados Básicos'!$E$81</f>
        <v>0</v>
      </c>
      <c r="G143" s="50"/>
      <c r="H143" s="161"/>
      <c r="I143" s="162">
        <f>'1-Dados Básicos'!$E$81</f>
        <v>0</v>
      </c>
      <c r="J143" s="50"/>
      <c r="K143" s="161"/>
      <c r="L143" s="162">
        <f>'1-Dados Básicos'!$E$81</f>
        <v>0</v>
      </c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</row>
    <row r="144" spans="2:39" ht="16.5" thickBot="1">
      <c r="B144" s="131" t="s">
        <v>21</v>
      </c>
      <c r="C144" s="106" t="s">
        <v>102</v>
      </c>
      <c r="D144" s="38"/>
      <c r="E144" s="161"/>
      <c r="F144" s="162">
        <f>'1-Dados Básicos'!$E$62</f>
        <v>0</v>
      </c>
      <c r="G144" s="50"/>
      <c r="H144" s="161"/>
      <c r="I144" s="162">
        <f>'1-Dados Básicos'!$E$62</f>
        <v>0</v>
      </c>
      <c r="J144" s="50"/>
      <c r="K144" s="161"/>
      <c r="L144" s="162">
        <f>'1-Dados Básicos'!$E$62</f>
        <v>0</v>
      </c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</row>
    <row r="145" spans="2:40" ht="16.5" thickBot="1">
      <c r="B145" s="131" t="s">
        <v>23</v>
      </c>
      <c r="C145" s="106" t="s">
        <v>191</v>
      </c>
      <c r="D145" s="38"/>
      <c r="E145" s="161"/>
      <c r="F145" s="162">
        <v>0</v>
      </c>
      <c r="G145" s="50"/>
      <c r="H145" s="161"/>
      <c r="I145" s="162">
        <v>0</v>
      </c>
      <c r="J145" s="50"/>
      <c r="K145" s="161"/>
      <c r="L145" s="162">
        <v>0</v>
      </c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</row>
    <row r="146" spans="2:40" ht="16.5" thickBot="1">
      <c r="B146" s="159" t="s">
        <v>25</v>
      </c>
      <c r="C146" s="160" t="s">
        <v>85</v>
      </c>
      <c r="D146" s="38"/>
      <c r="E146" s="161"/>
      <c r="F146" s="162">
        <v>0</v>
      </c>
      <c r="G146" s="50"/>
      <c r="H146" s="161"/>
      <c r="I146" s="162">
        <v>0</v>
      </c>
      <c r="J146" s="50"/>
      <c r="K146" s="161"/>
      <c r="L146" s="162">
        <v>0</v>
      </c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</row>
    <row r="147" spans="2:40" s="79" customFormat="1" ht="16.5" thickBot="1">
      <c r="B147" s="300" t="s">
        <v>154</v>
      </c>
      <c r="C147" s="300"/>
      <c r="D147" s="96"/>
      <c r="E147" s="163"/>
      <c r="F147" s="164">
        <f>SUM(F143:F146)</f>
        <v>0</v>
      </c>
      <c r="G147" s="97"/>
      <c r="H147" s="163"/>
      <c r="I147" s="164">
        <f>SUM(I143:I146)</f>
        <v>0</v>
      </c>
      <c r="J147" s="97"/>
      <c r="K147" s="163"/>
      <c r="L147" s="164">
        <f>SUM(L143:L146)</f>
        <v>0</v>
      </c>
      <c r="M147" s="97"/>
      <c r="N147" s="97"/>
      <c r="O147" s="97"/>
      <c r="P147" s="97"/>
      <c r="Q147" s="97"/>
      <c r="R147" s="97"/>
      <c r="S147" s="97"/>
      <c r="T147" s="97"/>
      <c r="U147" s="97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  <c r="AF147" s="97"/>
      <c r="AG147" s="97"/>
      <c r="AH147" s="97"/>
      <c r="AI147" s="97"/>
      <c r="AJ147" s="97"/>
      <c r="AK147" s="97"/>
      <c r="AL147" s="97"/>
      <c r="AM147" s="97"/>
    </row>
    <row r="148" spans="2:40" ht="30.95" customHeight="1" thickBot="1">
      <c r="B148" s="9"/>
      <c r="C148" s="9"/>
      <c r="D148" s="9"/>
      <c r="E148" s="9"/>
      <c r="F148" s="10"/>
      <c r="G148" s="10"/>
      <c r="H148" s="9"/>
      <c r="I148" s="10"/>
      <c r="J148" s="10"/>
      <c r="K148" s="9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32"/>
    </row>
    <row r="149" spans="2:40" s="79" customFormat="1" ht="16.5" thickBot="1">
      <c r="B149" s="300" t="s">
        <v>103</v>
      </c>
      <c r="C149" s="300"/>
      <c r="D149" s="91"/>
      <c r="E149" s="302" t="s">
        <v>201</v>
      </c>
      <c r="F149" s="302"/>
      <c r="G149" s="91"/>
      <c r="H149" s="302" t="s">
        <v>201</v>
      </c>
      <c r="I149" s="302"/>
      <c r="J149" s="91"/>
      <c r="K149" s="302" t="s">
        <v>201</v>
      </c>
      <c r="L149" s="302"/>
      <c r="M149" s="91"/>
      <c r="N149" s="91"/>
      <c r="O149" s="91"/>
      <c r="P149" s="91"/>
      <c r="Q149" s="91"/>
      <c r="R149" s="91"/>
      <c r="S149" s="91"/>
      <c r="T149" s="91"/>
      <c r="U149" s="91"/>
      <c r="V149" s="91"/>
      <c r="W149" s="91"/>
      <c r="X149" s="91"/>
      <c r="Y149" s="91"/>
      <c r="Z149" s="91"/>
      <c r="AA149" s="91"/>
      <c r="AB149" s="91"/>
      <c r="AC149" s="91"/>
      <c r="AD149" s="91"/>
      <c r="AE149" s="91"/>
      <c r="AF149" s="91"/>
      <c r="AG149" s="91"/>
      <c r="AH149" s="91"/>
      <c r="AI149" s="91"/>
      <c r="AJ149" s="91"/>
      <c r="AK149" s="91"/>
      <c r="AL149" s="91"/>
      <c r="AM149" s="91"/>
    </row>
    <row r="150" spans="2:40" ht="16.5" thickBot="1">
      <c r="B150" s="168"/>
      <c r="C150" s="121" t="s">
        <v>104</v>
      </c>
      <c r="D150" s="39"/>
      <c r="E150" s="165"/>
      <c r="F150" s="148">
        <f>F$34+F$90+F$102+F$139+F$147</f>
        <v>0</v>
      </c>
      <c r="G150" s="18"/>
      <c r="H150" s="165"/>
      <c r="I150" s="148">
        <f>I$34+I$90+I$102+I$139+I$147</f>
        <v>0</v>
      </c>
      <c r="J150" s="18"/>
      <c r="K150" s="165"/>
      <c r="L150" s="148">
        <f>L$34+L$90+L$102+L$139+L$147</f>
        <v>0</v>
      </c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  <c r="AH150" s="18"/>
      <c r="AI150" s="18"/>
      <c r="AJ150" s="18"/>
      <c r="AK150" s="18"/>
      <c r="AL150" s="18"/>
      <c r="AM150" s="18"/>
    </row>
    <row r="151" spans="2:40" ht="16.5" thickBot="1">
      <c r="B151" s="168"/>
      <c r="C151" s="121" t="s">
        <v>105</v>
      </c>
      <c r="D151" s="39"/>
      <c r="E151" s="165"/>
      <c r="F151" s="148">
        <f>F$150+F$154</f>
        <v>0</v>
      </c>
      <c r="G151" s="18"/>
      <c r="H151" s="165"/>
      <c r="I151" s="148">
        <f>I$150+I$154</f>
        <v>0</v>
      </c>
      <c r="J151" s="18"/>
      <c r="K151" s="165"/>
      <c r="L151" s="148">
        <f>L$150+L$154</f>
        <v>0</v>
      </c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  <c r="AJ151" s="18"/>
      <c r="AK151" s="18"/>
      <c r="AL151" s="18"/>
      <c r="AM151" s="18"/>
    </row>
    <row r="152" spans="2:40" ht="16.5" thickBot="1">
      <c r="B152" s="168"/>
      <c r="C152" s="121" t="s">
        <v>106</v>
      </c>
      <c r="D152" s="39"/>
      <c r="E152" s="165"/>
      <c r="F152" s="148">
        <f>(F$151+F$155)/(1-E156)</f>
        <v>0</v>
      </c>
      <c r="G152" s="18"/>
      <c r="H152" s="165"/>
      <c r="I152" s="148">
        <f>(I$151+I$155)/(1-H156)</f>
        <v>0</v>
      </c>
      <c r="J152" s="18"/>
      <c r="K152" s="165"/>
      <c r="L152" s="148">
        <f>(L$151+L$155)/(1-K156)</f>
        <v>0</v>
      </c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  <c r="AH152" s="18"/>
      <c r="AI152" s="18"/>
      <c r="AJ152" s="18"/>
      <c r="AK152" s="18"/>
      <c r="AL152" s="18"/>
      <c r="AM152" s="18"/>
    </row>
    <row r="153" spans="2:40" ht="16.5" thickBot="1">
      <c r="B153" s="101">
        <v>6</v>
      </c>
      <c r="C153" s="226" t="s">
        <v>107</v>
      </c>
      <c r="D153" s="11"/>
      <c r="E153" s="101" t="s">
        <v>158</v>
      </c>
      <c r="F153" s="101" t="s">
        <v>18</v>
      </c>
      <c r="G153" s="11"/>
      <c r="H153" s="101" t="s">
        <v>158</v>
      </c>
      <c r="I153" s="101" t="s">
        <v>18</v>
      </c>
      <c r="J153" s="11"/>
      <c r="K153" s="101" t="s">
        <v>158</v>
      </c>
      <c r="L153" s="101" t="s">
        <v>18</v>
      </c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</row>
    <row r="154" spans="2:40" ht="14.45" customHeight="1" thickBot="1">
      <c r="B154" s="103" t="s">
        <v>19</v>
      </c>
      <c r="C154" s="106" t="s">
        <v>108</v>
      </c>
      <c r="D154" s="16"/>
      <c r="E154" s="123">
        <f>'1-Dados Básicos'!$E$67</f>
        <v>0</v>
      </c>
      <c r="F154" s="111">
        <f>F$150*E154</f>
        <v>0</v>
      </c>
      <c r="G154" s="57"/>
      <c r="H154" s="123">
        <f>$E$154</f>
        <v>0</v>
      </c>
      <c r="I154" s="111">
        <f>I$150*H154</f>
        <v>0</v>
      </c>
      <c r="J154" s="57"/>
      <c r="K154" s="123">
        <f>$E$154</f>
        <v>0</v>
      </c>
      <c r="L154" s="111">
        <f>L$150*K154</f>
        <v>0</v>
      </c>
      <c r="M154" s="57"/>
      <c r="N154" s="57"/>
      <c r="O154" s="57"/>
      <c r="P154" s="57"/>
      <c r="Q154" s="57"/>
      <c r="R154" s="57"/>
      <c r="S154" s="57"/>
      <c r="T154" s="57"/>
      <c r="U154" s="57"/>
      <c r="V154" s="57"/>
      <c r="W154" s="57"/>
      <c r="X154" s="57"/>
      <c r="Y154" s="57"/>
      <c r="Z154" s="57"/>
      <c r="AA154" s="57"/>
      <c r="AB154" s="57"/>
      <c r="AC154" s="57"/>
      <c r="AD154" s="57"/>
      <c r="AE154" s="57"/>
      <c r="AF154" s="57"/>
      <c r="AG154" s="57"/>
      <c r="AH154" s="57"/>
      <c r="AI154" s="57"/>
      <c r="AJ154" s="57"/>
      <c r="AK154" s="57"/>
      <c r="AL154" s="57"/>
      <c r="AM154" s="57"/>
    </row>
    <row r="155" spans="2:40" ht="16.5" thickBot="1">
      <c r="B155" s="103" t="s">
        <v>21</v>
      </c>
      <c r="C155" s="106" t="s">
        <v>109</v>
      </c>
      <c r="D155" s="16"/>
      <c r="E155" s="123">
        <f>'1-Dados Básicos'!E68</f>
        <v>0</v>
      </c>
      <c r="F155" s="111">
        <f>F$151*E155</f>
        <v>0</v>
      </c>
      <c r="G155" s="57"/>
      <c r="H155" s="123">
        <f>$E$155</f>
        <v>0</v>
      </c>
      <c r="I155" s="111">
        <f>I$151*H155</f>
        <v>0</v>
      </c>
      <c r="J155" s="57"/>
      <c r="K155" s="123">
        <f>$E$155</f>
        <v>0</v>
      </c>
      <c r="L155" s="111">
        <f>L$151*K155</f>
        <v>0</v>
      </c>
      <c r="M155" s="57"/>
      <c r="N155" s="57"/>
      <c r="O155" s="57"/>
      <c r="P155" s="57"/>
      <c r="Q155" s="57"/>
      <c r="R155" s="57"/>
      <c r="S155" s="57"/>
      <c r="T155" s="57"/>
      <c r="U155" s="57"/>
      <c r="V155" s="57"/>
      <c r="W155" s="57"/>
      <c r="X155" s="57"/>
      <c r="Y155" s="57"/>
      <c r="Z155" s="57"/>
      <c r="AA155" s="57"/>
      <c r="AB155" s="57"/>
      <c r="AC155" s="57"/>
      <c r="AD155" s="57"/>
      <c r="AE155" s="57"/>
      <c r="AF155" s="57"/>
      <c r="AG155" s="57"/>
      <c r="AH155" s="57"/>
      <c r="AI155" s="57"/>
      <c r="AJ155" s="57"/>
      <c r="AK155" s="57"/>
      <c r="AL155" s="57"/>
      <c r="AM155" s="57"/>
    </row>
    <row r="156" spans="2:40" ht="16.5" thickBot="1">
      <c r="B156" s="103" t="s">
        <v>23</v>
      </c>
      <c r="C156" s="99" t="s">
        <v>110</v>
      </c>
      <c r="D156" s="15"/>
      <c r="E156" s="122">
        <f>SUM(E157:E161)</f>
        <v>0</v>
      </c>
      <c r="F156" s="166"/>
      <c r="G156" s="51"/>
      <c r="H156" s="122">
        <f>SUM(H157:H161)</f>
        <v>0</v>
      </c>
      <c r="I156" s="166"/>
      <c r="J156" s="51"/>
      <c r="K156" s="122">
        <f>SUM(K157:K161)</f>
        <v>0</v>
      </c>
      <c r="L156" s="166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51"/>
      <c r="AB156" s="51"/>
      <c r="AC156" s="51"/>
      <c r="AD156" s="51"/>
      <c r="AE156" s="51"/>
      <c r="AF156" s="51"/>
      <c r="AG156" s="51"/>
      <c r="AH156" s="51"/>
      <c r="AI156" s="51"/>
      <c r="AJ156" s="51"/>
      <c r="AK156" s="51"/>
      <c r="AL156" s="51"/>
      <c r="AM156" s="51"/>
    </row>
    <row r="157" spans="2:40" ht="16.5" thickBot="1">
      <c r="B157" s="103"/>
      <c r="C157" s="99" t="s">
        <v>111</v>
      </c>
      <c r="D157" s="15"/>
      <c r="E157" s="122">
        <f>'1-Dados Básicos'!E48</f>
        <v>0</v>
      </c>
      <c r="F157" s="111">
        <f>F$152*E157</f>
        <v>0</v>
      </c>
      <c r="G157" s="51"/>
      <c r="H157" s="122">
        <f>$E$157</f>
        <v>0</v>
      </c>
      <c r="I157" s="111">
        <f>I$152*H157</f>
        <v>0</v>
      </c>
      <c r="J157" s="51"/>
      <c r="K157" s="122">
        <f>$E$157</f>
        <v>0</v>
      </c>
      <c r="L157" s="111">
        <f>L$152*K157</f>
        <v>0</v>
      </c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  <c r="AA157" s="51"/>
      <c r="AB157" s="51"/>
      <c r="AC157" s="51"/>
      <c r="AD157" s="51"/>
      <c r="AE157" s="51"/>
      <c r="AF157" s="51"/>
      <c r="AG157" s="51"/>
      <c r="AH157" s="51"/>
      <c r="AI157" s="51"/>
      <c r="AJ157" s="51"/>
      <c r="AK157" s="51"/>
      <c r="AL157" s="51"/>
      <c r="AM157" s="51"/>
    </row>
    <row r="158" spans="2:40" ht="16.5" thickBot="1">
      <c r="B158" s="103"/>
      <c r="C158" s="99" t="s">
        <v>112</v>
      </c>
      <c r="D158" s="15"/>
      <c r="E158" s="122">
        <f>'1-Dados Básicos'!E49</f>
        <v>0</v>
      </c>
      <c r="F158" s="111">
        <f t="shared" ref="F158" si="8">F$152*E158</f>
        <v>0</v>
      </c>
      <c r="G158" s="51"/>
      <c r="H158" s="122">
        <f>$E$158</f>
        <v>0</v>
      </c>
      <c r="I158" s="111">
        <f t="shared" ref="I158" si="9">I$152*H158</f>
        <v>0</v>
      </c>
      <c r="J158" s="51"/>
      <c r="K158" s="122">
        <f>$E$158</f>
        <v>0</v>
      </c>
      <c r="L158" s="111">
        <f t="shared" ref="L158" si="10">L$152*K158</f>
        <v>0</v>
      </c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  <c r="AB158" s="51"/>
      <c r="AC158" s="51"/>
      <c r="AD158" s="51"/>
      <c r="AE158" s="51"/>
      <c r="AF158" s="51"/>
      <c r="AG158" s="51"/>
      <c r="AH158" s="51"/>
      <c r="AI158" s="51"/>
      <c r="AJ158" s="51"/>
      <c r="AK158" s="51"/>
      <c r="AL158" s="51"/>
      <c r="AM158" s="51"/>
    </row>
    <row r="159" spans="2:40" ht="16.5" thickBot="1">
      <c r="B159" s="103"/>
      <c r="C159" s="99" t="s">
        <v>113</v>
      </c>
      <c r="D159" s="15"/>
      <c r="E159" s="122">
        <f>'1-Dados Básicos'!E50</f>
        <v>0</v>
      </c>
      <c r="F159" s="111">
        <f>F$152*E159</f>
        <v>0</v>
      </c>
      <c r="G159" s="51"/>
      <c r="H159" s="122">
        <f>$E$159</f>
        <v>0</v>
      </c>
      <c r="I159" s="111">
        <f>I$152*H159</f>
        <v>0</v>
      </c>
      <c r="J159" s="51"/>
      <c r="K159" s="122">
        <f>$E$159</f>
        <v>0</v>
      </c>
      <c r="L159" s="111">
        <f>L$152*K159</f>
        <v>0</v>
      </c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  <c r="AC159" s="51"/>
      <c r="AD159" s="51"/>
      <c r="AE159" s="51"/>
      <c r="AF159" s="51"/>
      <c r="AG159" s="51"/>
      <c r="AH159" s="51"/>
      <c r="AI159" s="51"/>
      <c r="AJ159" s="51"/>
      <c r="AK159" s="51"/>
      <c r="AL159" s="51"/>
      <c r="AM159" s="51"/>
    </row>
    <row r="160" spans="2:40" ht="16.5" thickBot="1">
      <c r="B160" s="103"/>
      <c r="C160" s="99" t="s">
        <v>114</v>
      </c>
      <c r="D160" s="15"/>
      <c r="E160" s="122">
        <f>'1-Dados Básicos'!E51</f>
        <v>0</v>
      </c>
      <c r="F160" s="111">
        <f>F$152*E160</f>
        <v>0</v>
      </c>
      <c r="G160" s="51"/>
      <c r="H160" s="122">
        <f>$E$160</f>
        <v>0</v>
      </c>
      <c r="I160" s="111">
        <f>I$152*H160</f>
        <v>0</v>
      </c>
      <c r="J160" s="51"/>
      <c r="K160" s="122">
        <f>$E$160</f>
        <v>0</v>
      </c>
      <c r="L160" s="111">
        <f>L$152*K160</f>
        <v>0</v>
      </c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1"/>
      <c r="AB160" s="51"/>
      <c r="AC160" s="51"/>
      <c r="AD160" s="51"/>
      <c r="AE160" s="51"/>
      <c r="AF160" s="51"/>
      <c r="AG160" s="51"/>
      <c r="AH160" s="51"/>
      <c r="AI160" s="51"/>
      <c r="AJ160" s="51"/>
      <c r="AK160" s="51"/>
      <c r="AL160" s="51"/>
      <c r="AM160" s="51"/>
    </row>
    <row r="161" spans="2:40" ht="64.5" thickBot="1">
      <c r="B161" s="103"/>
      <c r="C161" s="99" t="s">
        <v>309</v>
      </c>
      <c r="D161" s="15"/>
      <c r="E161" s="122">
        <f>'1-Dados Básicos'!E52</f>
        <v>0</v>
      </c>
      <c r="F161" s="111">
        <f>F$152*E161</f>
        <v>0</v>
      </c>
      <c r="G161" s="51"/>
      <c r="H161" s="122">
        <f>$E$161</f>
        <v>0</v>
      </c>
      <c r="I161" s="111">
        <f>I$152*H161</f>
        <v>0</v>
      </c>
      <c r="J161" s="51"/>
      <c r="K161" s="122">
        <f>$E$161</f>
        <v>0</v>
      </c>
      <c r="L161" s="111">
        <f>L$152*K161</f>
        <v>0</v>
      </c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  <c r="AC161" s="51"/>
      <c r="AD161" s="51"/>
      <c r="AE161" s="51"/>
      <c r="AF161" s="51"/>
      <c r="AG161" s="51"/>
      <c r="AH161" s="51"/>
      <c r="AI161" s="51"/>
      <c r="AJ161" s="51"/>
      <c r="AK161" s="51"/>
      <c r="AL161" s="51"/>
      <c r="AM161" s="51"/>
    </row>
    <row r="162" spans="2:40" s="79" customFormat="1" ht="19.5" customHeight="1" thickBot="1">
      <c r="B162" s="300" t="s">
        <v>155</v>
      </c>
      <c r="C162" s="300"/>
      <c r="D162" s="84"/>
      <c r="E162" s="143"/>
      <c r="F162" s="116">
        <f>SUM(F154:F161)</f>
        <v>0</v>
      </c>
      <c r="G162" s="78"/>
      <c r="H162" s="143"/>
      <c r="I162" s="116">
        <f>SUM(I154:I161)</f>
        <v>0</v>
      </c>
      <c r="J162" s="78"/>
      <c r="K162" s="143"/>
      <c r="L162" s="116">
        <f>SUM(L154:L161)</f>
        <v>0</v>
      </c>
      <c r="M162" s="78"/>
      <c r="N162" s="78"/>
      <c r="O162" s="78"/>
      <c r="P162" s="78"/>
      <c r="Q162" s="78"/>
      <c r="R162" s="78"/>
      <c r="S162" s="78"/>
      <c r="T162" s="78"/>
      <c r="U162" s="78"/>
      <c r="V162" s="78"/>
      <c r="W162" s="78"/>
      <c r="X162" s="78"/>
      <c r="Y162" s="78"/>
      <c r="Z162" s="78"/>
      <c r="AA162" s="78"/>
      <c r="AB162" s="78"/>
      <c r="AC162" s="78"/>
      <c r="AD162" s="78"/>
      <c r="AE162" s="78"/>
      <c r="AF162" s="78"/>
      <c r="AG162" s="78"/>
      <c r="AH162" s="78"/>
      <c r="AI162" s="78"/>
      <c r="AJ162" s="78"/>
      <c r="AK162" s="78"/>
      <c r="AL162" s="78"/>
      <c r="AM162" s="78"/>
    </row>
    <row r="163" spans="2:40">
      <c r="B163" s="167" t="s">
        <v>14</v>
      </c>
      <c r="C163" s="72"/>
      <c r="D163" s="71"/>
      <c r="E163" s="72"/>
      <c r="F163" s="72"/>
      <c r="G163" s="71"/>
      <c r="H163" s="72"/>
      <c r="I163" s="72"/>
      <c r="J163" s="72"/>
      <c r="K163" s="72"/>
      <c r="L163" s="72"/>
      <c r="M163" s="72"/>
      <c r="N163" s="72"/>
      <c r="O163" s="72"/>
      <c r="P163" s="72"/>
      <c r="Q163" s="72"/>
      <c r="R163" s="72"/>
      <c r="S163" s="72"/>
      <c r="T163" s="72"/>
      <c r="U163" s="72"/>
      <c r="V163" s="72"/>
      <c r="W163" s="72"/>
      <c r="X163" s="72"/>
      <c r="Y163" s="72"/>
      <c r="Z163" s="72"/>
      <c r="AA163" s="72"/>
      <c r="AB163" s="72"/>
      <c r="AC163" s="72"/>
      <c r="AD163" s="72"/>
      <c r="AE163" s="72"/>
      <c r="AF163" s="72"/>
      <c r="AG163" s="72"/>
      <c r="AH163" s="72"/>
      <c r="AI163" s="72"/>
      <c r="AJ163" s="72"/>
      <c r="AK163" s="72"/>
      <c r="AL163" s="72"/>
      <c r="AM163" s="72"/>
    </row>
    <row r="164" spans="2:40" ht="15.75" customHeight="1">
      <c r="B164" s="90" t="s">
        <v>115</v>
      </c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33"/>
      <c r="AJ164" s="33"/>
      <c r="AK164" s="33"/>
      <c r="AL164" s="33"/>
      <c r="AM164" s="33"/>
    </row>
    <row r="165" spans="2:40">
      <c r="B165" s="90" t="s">
        <v>116</v>
      </c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  <c r="AM165" s="32"/>
      <c r="AN165" s="33"/>
    </row>
    <row r="166" spans="2:40">
      <c r="B166" s="8"/>
      <c r="C166" s="8"/>
      <c r="D166" s="8"/>
      <c r="E166" s="8"/>
      <c r="F166" s="40"/>
      <c r="G166" s="40"/>
      <c r="H166" s="8"/>
      <c r="I166" s="40"/>
      <c r="J166" s="40"/>
      <c r="K166" s="8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  <c r="AJ166" s="40"/>
      <c r="AK166" s="40"/>
      <c r="AL166" s="40"/>
      <c r="AM166" s="40"/>
    </row>
    <row r="167" spans="2:40" ht="16.5" thickBot="1">
      <c r="B167" s="9"/>
      <c r="C167" s="9"/>
      <c r="D167" s="9"/>
      <c r="E167" s="9"/>
      <c r="F167" s="10"/>
      <c r="G167" s="10"/>
      <c r="H167" s="9"/>
      <c r="I167" s="10"/>
      <c r="J167" s="10"/>
      <c r="K167" s="9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</row>
    <row r="168" spans="2:40" s="79" customFormat="1" ht="16.5" thickBot="1">
      <c r="B168" s="300" t="s">
        <v>117</v>
      </c>
      <c r="C168" s="300"/>
      <c r="D168" s="91"/>
      <c r="E168" s="302" t="s">
        <v>200</v>
      </c>
      <c r="F168" s="302"/>
      <c r="G168" s="91"/>
      <c r="H168" s="302" t="s">
        <v>200</v>
      </c>
      <c r="I168" s="302"/>
      <c r="J168" s="91"/>
      <c r="K168" s="302" t="s">
        <v>200</v>
      </c>
      <c r="L168" s="302"/>
      <c r="M168" s="91"/>
      <c r="N168" s="91"/>
      <c r="O168" s="91"/>
      <c r="P168" s="91"/>
      <c r="Q168" s="91"/>
      <c r="R168" s="91"/>
      <c r="S168" s="91"/>
      <c r="T168" s="91"/>
      <c r="U168" s="91"/>
      <c r="V168" s="91"/>
      <c r="W168" s="91"/>
      <c r="X168" s="91"/>
      <c r="Y168" s="91"/>
      <c r="Z168" s="91"/>
      <c r="AA168" s="91"/>
      <c r="AB168" s="91"/>
      <c r="AC168" s="91"/>
      <c r="AD168" s="91"/>
      <c r="AE168" s="91"/>
      <c r="AF168" s="91"/>
      <c r="AG168" s="91"/>
      <c r="AH168" s="91"/>
      <c r="AI168" s="91"/>
      <c r="AJ168" s="91"/>
      <c r="AK168" s="91"/>
      <c r="AL168" s="91"/>
      <c r="AM168" s="91"/>
    </row>
    <row r="169" spans="2:40" ht="16.5" thickBot="1">
      <c r="B169" s="101"/>
      <c r="C169" s="101" t="s">
        <v>118</v>
      </c>
      <c r="D169" s="17"/>
      <c r="E169" s="101"/>
      <c r="F169" s="101" t="s">
        <v>18</v>
      </c>
      <c r="G169" s="11"/>
      <c r="H169" s="101"/>
      <c r="I169" s="101" t="s">
        <v>18</v>
      </c>
      <c r="J169" s="11"/>
      <c r="K169" s="101"/>
      <c r="L169" s="101" t="s">
        <v>18</v>
      </c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</row>
    <row r="170" spans="2:40" ht="16.5" thickBot="1">
      <c r="B170" s="98" t="s">
        <v>19</v>
      </c>
      <c r="C170" s="99" t="s">
        <v>16</v>
      </c>
      <c r="D170" s="28"/>
      <c r="E170" s="135"/>
      <c r="F170" s="136">
        <f>F34</f>
        <v>0</v>
      </c>
      <c r="G170" s="49"/>
      <c r="H170" s="135"/>
      <c r="I170" s="136">
        <f>I34</f>
        <v>0</v>
      </c>
      <c r="J170" s="49"/>
      <c r="K170" s="135"/>
      <c r="L170" s="136">
        <f>L34</f>
        <v>0</v>
      </c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  <c r="AH170" s="49"/>
      <c r="AI170" s="49"/>
      <c r="AJ170" s="49"/>
      <c r="AK170" s="49"/>
      <c r="AL170" s="49"/>
      <c r="AM170" s="49"/>
    </row>
    <row r="171" spans="2:40" ht="16.5" thickBot="1">
      <c r="B171" s="98" t="s">
        <v>21</v>
      </c>
      <c r="C171" s="99" t="s">
        <v>32</v>
      </c>
      <c r="D171" s="28"/>
      <c r="E171" s="135"/>
      <c r="F171" s="136">
        <f>F90</f>
        <v>0</v>
      </c>
      <c r="G171" s="49"/>
      <c r="H171" s="135"/>
      <c r="I171" s="136">
        <f>I90</f>
        <v>0</v>
      </c>
      <c r="J171" s="49"/>
      <c r="K171" s="135"/>
      <c r="L171" s="136">
        <f>L90</f>
        <v>0</v>
      </c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  <c r="AG171" s="49"/>
      <c r="AH171" s="49"/>
      <c r="AI171" s="49"/>
      <c r="AJ171" s="49"/>
      <c r="AK171" s="49"/>
      <c r="AL171" s="49"/>
      <c r="AM171" s="49"/>
    </row>
    <row r="172" spans="2:40" ht="16.5" thickBot="1">
      <c r="B172" s="98" t="s">
        <v>23</v>
      </c>
      <c r="C172" s="99" t="s">
        <v>70</v>
      </c>
      <c r="D172" s="28"/>
      <c r="E172" s="135"/>
      <c r="F172" s="136">
        <f>F102</f>
        <v>0</v>
      </c>
      <c r="G172" s="49"/>
      <c r="H172" s="135"/>
      <c r="I172" s="136">
        <f>I102</f>
        <v>0</v>
      </c>
      <c r="J172" s="49"/>
      <c r="K172" s="135"/>
      <c r="L172" s="136">
        <f>L102</f>
        <v>0</v>
      </c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  <c r="AI172" s="49"/>
      <c r="AJ172" s="49"/>
      <c r="AK172" s="49"/>
      <c r="AL172" s="49"/>
      <c r="AM172" s="49"/>
    </row>
    <row r="173" spans="2:40" ht="16.5" thickBot="1">
      <c r="B173" s="98" t="s">
        <v>25</v>
      </c>
      <c r="C173" s="99" t="s">
        <v>79</v>
      </c>
      <c r="D173" s="28"/>
      <c r="E173" s="135"/>
      <c r="F173" s="136">
        <f>F139</f>
        <v>0</v>
      </c>
      <c r="G173" s="49"/>
      <c r="H173" s="135"/>
      <c r="I173" s="136">
        <f>I139</f>
        <v>0</v>
      </c>
      <c r="J173" s="49"/>
      <c r="K173" s="135"/>
      <c r="L173" s="136">
        <f>L139</f>
        <v>0</v>
      </c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  <c r="AH173" s="49"/>
      <c r="AI173" s="49"/>
      <c r="AJ173" s="49"/>
      <c r="AK173" s="49"/>
      <c r="AL173" s="49"/>
      <c r="AM173" s="49"/>
    </row>
    <row r="174" spans="2:40" ht="16.5" thickBot="1">
      <c r="B174" s="98" t="s">
        <v>27</v>
      </c>
      <c r="C174" s="99" t="s">
        <v>99</v>
      </c>
      <c r="D174" s="28"/>
      <c r="E174" s="135"/>
      <c r="F174" s="136">
        <f>F147</f>
        <v>0</v>
      </c>
      <c r="G174" s="49"/>
      <c r="H174" s="135"/>
      <c r="I174" s="136">
        <f>I147</f>
        <v>0</v>
      </c>
      <c r="J174" s="49"/>
      <c r="K174" s="135"/>
      <c r="L174" s="136">
        <f>L147</f>
        <v>0</v>
      </c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  <c r="AH174" s="49"/>
      <c r="AI174" s="49"/>
      <c r="AJ174" s="49"/>
      <c r="AK174" s="49"/>
      <c r="AL174" s="49"/>
      <c r="AM174" s="49"/>
    </row>
    <row r="175" spans="2:40" ht="14.45" customHeight="1" thickBot="1">
      <c r="B175" s="306" t="s">
        <v>193</v>
      </c>
      <c r="C175" s="306"/>
      <c r="D175" s="29"/>
      <c r="E175" s="169"/>
      <c r="F175" s="170">
        <f>SUM(F170:F174)</f>
        <v>0</v>
      </c>
      <c r="G175" s="52"/>
      <c r="H175" s="169"/>
      <c r="I175" s="170">
        <f>SUM(I170:I174)</f>
        <v>0</v>
      </c>
      <c r="J175" s="52"/>
      <c r="K175" s="169"/>
      <c r="L175" s="170">
        <f>SUM(L170:L174)</f>
        <v>0</v>
      </c>
      <c r="M175" s="52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  <c r="AA175" s="52"/>
      <c r="AB175" s="52"/>
      <c r="AC175" s="52"/>
      <c r="AD175" s="52"/>
      <c r="AE175" s="52"/>
      <c r="AF175" s="52"/>
      <c r="AG175" s="52"/>
      <c r="AH175" s="52"/>
      <c r="AI175" s="52"/>
      <c r="AJ175" s="52"/>
      <c r="AK175" s="52"/>
      <c r="AL175" s="52"/>
      <c r="AM175" s="52"/>
    </row>
    <row r="176" spans="2:40" ht="16.5" thickBot="1">
      <c r="B176" s="98" t="s">
        <v>29</v>
      </c>
      <c r="C176" s="99" t="s">
        <v>119</v>
      </c>
      <c r="D176" s="28"/>
      <c r="E176" s="135"/>
      <c r="F176" s="136">
        <f>F162</f>
        <v>0</v>
      </c>
      <c r="G176" s="49"/>
      <c r="H176" s="135"/>
      <c r="I176" s="136">
        <f>I162</f>
        <v>0</v>
      </c>
      <c r="J176" s="49"/>
      <c r="K176" s="135"/>
      <c r="L176" s="136">
        <f>L162</f>
        <v>0</v>
      </c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  <c r="AG176" s="49"/>
      <c r="AH176" s="49"/>
      <c r="AI176" s="49"/>
      <c r="AJ176" s="49"/>
      <c r="AK176" s="49"/>
      <c r="AL176" s="49"/>
      <c r="AM176" s="49"/>
    </row>
    <row r="177" spans="2:39" s="79" customFormat="1" ht="14.45" customHeight="1" thickBot="1">
      <c r="B177" s="300" t="s">
        <v>177</v>
      </c>
      <c r="C177" s="300"/>
      <c r="D177" s="83"/>
      <c r="E177" s="137"/>
      <c r="F177" s="125">
        <f>F175+F176</f>
        <v>0</v>
      </c>
      <c r="G177" s="81"/>
      <c r="H177" s="137"/>
      <c r="I177" s="125">
        <f>I175+I176</f>
        <v>0</v>
      </c>
      <c r="J177" s="81"/>
      <c r="K177" s="137"/>
      <c r="L177" s="125">
        <f>L175+L176</f>
        <v>0</v>
      </c>
      <c r="M177" s="81"/>
      <c r="N177" s="81"/>
      <c r="O177" s="81"/>
      <c r="P177" s="81"/>
      <c r="Q177" s="81"/>
      <c r="R177" s="81"/>
      <c r="S177" s="81"/>
      <c r="T177" s="81"/>
      <c r="U177" s="81"/>
      <c r="V177" s="81"/>
      <c r="W177" s="81"/>
      <c r="X177" s="81"/>
      <c r="Y177" s="81"/>
      <c r="Z177" s="81"/>
      <c r="AA177" s="81"/>
      <c r="AB177" s="81"/>
      <c r="AC177" s="81"/>
      <c r="AD177" s="81"/>
      <c r="AE177" s="81"/>
      <c r="AF177" s="81"/>
      <c r="AG177" s="81"/>
      <c r="AH177" s="81"/>
      <c r="AI177" s="81"/>
      <c r="AJ177" s="81"/>
      <c r="AK177" s="81"/>
      <c r="AL177" s="81"/>
      <c r="AM177" s="81"/>
    </row>
    <row r="178" spans="2:39" ht="16.5" thickBot="1">
      <c r="B178" s="300" t="s">
        <v>178</v>
      </c>
      <c r="C178" s="300"/>
      <c r="E178" s="160"/>
      <c r="F178" s="159">
        <f>'1-Dados Básicos'!E25</f>
        <v>6</v>
      </c>
      <c r="H178" s="160"/>
      <c r="I178" s="159">
        <f>'1-Dados Básicos'!E27</f>
        <v>1</v>
      </c>
      <c r="K178" s="160"/>
      <c r="L178" s="159">
        <f>'1-Dados Básicos'!E32</f>
        <v>5</v>
      </c>
    </row>
    <row r="179" spans="2:39" ht="16.5" thickBot="1">
      <c r="B179" s="300" t="s">
        <v>192</v>
      </c>
      <c r="C179" s="300"/>
      <c r="E179" s="160"/>
      <c r="F179" s="175">
        <f>F177*F178</f>
        <v>0</v>
      </c>
      <c r="H179" s="160"/>
      <c r="I179" s="175">
        <f>I177*I178</f>
        <v>0</v>
      </c>
      <c r="K179" s="160"/>
      <c r="L179" s="175">
        <f>L177*L178</f>
        <v>0</v>
      </c>
    </row>
    <row r="180" spans="2:39" ht="30.95" customHeight="1" thickBot="1"/>
    <row r="181" spans="2:39" s="79" customFormat="1" ht="16.5" thickBot="1">
      <c r="B181" s="300" t="s">
        <v>172</v>
      </c>
      <c r="C181" s="300"/>
      <c r="D181" s="91"/>
      <c r="E181" s="302" t="s">
        <v>172</v>
      </c>
      <c r="F181" s="302"/>
      <c r="G181" s="91"/>
      <c r="H181" s="302" t="s">
        <v>172</v>
      </c>
      <c r="I181" s="302"/>
      <c r="J181" s="91"/>
      <c r="K181" s="302" t="s">
        <v>172</v>
      </c>
      <c r="L181" s="302"/>
      <c r="M181" s="91"/>
      <c r="N181" s="91"/>
      <c r="O181" s="91"/>
      <c r="P181" s="91"/>
      <c r="Q181" s="91"/>
      <c r="R181" s="91"/>
      <c r="S181" s="91"/>
      <c r="T181" s="91"/>
      <c r="U181" s="91"/>
      <c r="V181" s="91"/>
      <c r="W181" s="91"/>
      <c r="X181" s="91"/>
      <c r="Y181" s="91"/>
      <c r="Z181" s="91"/>
      <c r="AA181" s="91"/>
      <c r="AB181" s="91"/>
      <c r="AC181" s="91"/>
      <c r="AD181" s="91"/>
      <c r="AE181" s="91"/>
      <c r="AF181" s="91"/>
      <c r="AG181" s="91"/>
      <c r="AH181" s="91"/>
      <c r="AI181" s="91"/>
      <c r="AJ181" s="91"/>
      <c r="AK181" s="91"/>
      <c r="AL181" s="91"/>
      <c r="AM181" s="91"/>
    </row>
    <row r="182" spans="2:39" ht="16.5" thickBot="1">
      <c r="B182" s="159" t="s">
        <v>19</v>
      </c>
      <c r="C182" s="160" t="s">
        <v>173</v>
      </c>
      <c r="E182" s="174">
        <v>8.3299999999999999E-2</v>
      </c>
      <c r="F182" s="136">
        <f>F$34*E182</f>
        <v>0</v>
      </c>
      <c r="H182" s="174">
        <v>8.3299999999999999E-2</v>
      </c>
      <c r="I182" s="136">
        <f>I$34*H182</f>
        <v>0</v>
      </c>
      <c r="K182" s="174">
        <v>8.3299999999999999E-2</v>
      </c>
      <c r="L182" s="136">
        <f>L$34*K182</f>
        <v>0</v>
      </c>
    </row>
    <row r="183" spans="2:39" ht="16.5" thickBot="1">
      <c r="B183" s="159" t="s">
        <v>21</v>
      </c>
      <c r="C183" s="160" t="s">
        <v>174</v>
      </c>
      <c r="E183" s="174">
        <v>0.121</v>
      </c>
      <c r="F183" s="136">
        <f t="shared" ref="F183:F185" si="11">F$34*E183</f>
        <v>0</v>
      </c>
      <c r="H183" s="174">
        <v>0.121</v>
      </c>
      <c r="I183" s="136">
        <f t="shared" ref="I183:I185" si="12">I$34*H183</f>
        <v>0</v>
      </c>
      <c r="K183" s="174">
        <v>0.121</v>
      </c>
      <c r="L183" s="136">
        <f t="shared" ref="L183:L185" si="13">L$34*K183</f>
        <v>0</v>
      </c>
    </row>
    <row r="184" spans="2:39" ht="16.5" thickBot="1">
      <c r="B184" s="159" t="s">
        <v>23</v>
      </c>
      <c r="C184" s="160" t="s">
        <v>175</v>
      </c>
      <c r="E184" s="174">
        <v>0.04</v>
      </c>
      <c r="F184" s="136">
        <f t="shared" si="11"/>
        <v>0</v>
      </c>
      <c r="H184" s="174">
        <v>0.04</v>
      </c>
      <c r="I184" s="136">
        <f t="shared" si="12"/>
        <v>0</v>
      </c>
      <c r="K184" s="174">
        <v>0.04</v>
      </c>
      <c r="L184" s="136">
        <f t="shared" si="13"/>
        <v>0</v>
      </c>
    </row>
    <row r="185" spans="2:39" ht="16.5" thickBot="1">
      <c r="B185" s="159" t="s">
        <v>25</v>
      </c>
      <c r="C185" s="160" t="s">
        <v>176</v>
      </c>
      <c r="E185" s="174">
        <f>IF(E54&lt;=1%,7.39%,IF(E54&gt;=3%,7.82%,7.6%))</f>
        <v>7.8200000000000006E-2</v>
      </c>
      <c r="F185" s="136">
        <f t="shared" si="11"/>
        <v>0</v>
      </c>
      <c r="H185" s="174">
        <f>IF(H54&lt;=1%,7.39%,IF(H54&gt;=3%,7.82%,7.6%))</f>
        <v>7.8200000000000006E-2</v>
      </c>
      <c r="I185" s="136">
        <f t="shared" si="12"/>
        <v>0</v>
      </c>
      <c r="K185" s="174">
        <f>IF(K54&lt;=1%,7.39%,IF(K54&gt;=3%,7.82%,7.6%))</f>
        <v>7.8200000000000006E-2</v>
      </c>
      <c r="L185" s="136">
        <f t="shared" si="13"/>
        <v>0</v>
      </c>
    </row>
    <row r="186" spans="2:39" s="79" customFormat="1" ht="16.5" thickBot="1">
      <c r="B186" s="300" t="s">
        <v>180</v>
      </c>
      <c r="C186" s="300"/>
      <c r="D186" s="91"/>
      <c r="E186" s="158"/>
      <c r="F186" s="125">
        <f>SUM(F182:F185)</f>
        <v>0</v>
      </c>
      <c r="G186" s="91"/>
      <c r="H186" s="158"/>
      <c r="I186" s="125">
        <f>SUM(I182:I185)</f>
        <v>0</v>
      </c>
      <c r="J186" s="91"/>
      <c r="K186" s="158"/>
      <c r="L186" s="125">
        <f>SUM(L182:L185)</f>
        <v>0</v>
      </c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  <c r="Z186" s="91"/>
      <c r="AA186" s="91"/>
      <c r="AB186" s="91"/>
      <c r="AC186" s="91"/>
      <c r="AD186" s="91"/>
      <c r="AE186" s="91"/>
      <c r="AF186" s="91"/>
      <c r="AG186" s="91"/>
      <c r="AH186" s="91"/>
      <c r="AI186" s="91"/>
      <c r="AJ186" s="91"/>
      <c r="AK186" s="91"/>
      <c r="AL186" s="91"/>
      <c r="AM186" s="91"/>
    </row>
    <row r="187" spans="2:39" s="79" customFormat="1" ht="16.5" thickBot="1">
      <c r="B187" s="300" t="s">
        <v>179</v>
      </c>
      <c r="C187" s="300"/>
      <c r="D187" s="91"/>
      <c r="E187" s="158"/>
      <c r="F187" s="125">
        <f>F178*F186</f>
        <v>0</v>
      </c>
      <c r="G187" s="91"/>
      <c r="H187" s="158"/>
      <c r="I187" s="125">
        <f>I178*I186</f>
        <v>0</v>
      </c>
      <c r="J187" s="91"/>
      <c r="K187" s="158"/>
      <c r="L187" s="125">
        <f>L178*L186</f>
        <v>0</v>
      </c>
      <c r="M187" s="91"/>
      <c r="N187" s="91"/>
      <c r="O187" s="91"/>
      <c r="P187" s="91"/>
      <c r="Q187" s="91"/>
      <c r="R187" s="91"/>
      <c r="S187" s="91"/>
      <c r="T187" s="91"/>
      <c r="U187" s="91"/>
      <c r="V187" s="91"/>
      <c r="W187" s="91"/>
      <c r="X187" s="91"/>
      <c r="Y187" s="91"/>
      <c r="Z187" s="91"/>
      <c r="AA187" s="91"/>
      <c r="AB187" s="91"/>
      <c r="AC187" s="91"/>
      <c r="AD187" s="91"/>
      <c r="AE187" s="91"/>
      <c r="AF187" s="91"/>
      <c r="AG187" s="91"/>
      <c r="AH187" s="91"/>
      <c r="AI187" s="91"/>
      <c r="AJ187" s="91"/>
      <c r="AK187" s="91"/>
      <c r="AL187" s="91"/>
      <c r="AM187" s="91"/>
    </row>
  </sheetData>
  <mergeCells count="103">
    <mergeCell ref="B186:C186"/>
    <mergeCell ref="B187:C187"/>
    <mergeCell ref="B178:C178"/>
    <mergeCell ref="B179:C179"/>
    <mergeCell ref="B181:C181"/>
    <mergeCell ref="E181:F181"/>
    <mergeCell ref="H181:I181"/>
    <mergeCell ref="K181:L181"/>
    <mergeCell ref="B168:C168"/>
    <mergeCell ref="E168:F168"/>
    <mergeCell ref="H168:I168"/>
    <mergeCell ref="K168:L168"/>
    <mergeCell ref="B175:C175"/>
    <mergeCell ref="B177:C177"/>
    <mergeCell ref="B147:C147"/>
    <mergeCell ref="B149:C149"/>
    <mergeCell ref="E149:F149"/>
    <mergeCell ref="H149:I149"/>
    <mergeCell ref="K149:L149"/>
    <mergeCell ref="B162:C162"/>
    <mergeCell ref="E135:F135"/>
    <mergeCell ref="H135:I135"/>
    <mergeCell ref="K135:L135"/>
    <mergeCell ref="B139:C139"/>
    <mergeCell ref="B141:C141"/>
    <mergeCell ref="E141:F141"/>
    <mergeCell ref="H141:I141"/>
    <mergeCell ref="K141:L141"/>
    <mergeCell ref="B121:C121"/>
    <mergeCell ref="B129:C129"/>
    <mergeCell ref="E129:F129"/>
    <mergeCell ref="H129:I129"/>
    <mergeCell ref="K129:L129"/>
    <mergeCell ref="B133:C133"/>
    <mergeCell ref="B108:C108"/>
    <mergeCell ref="E108:F108"/>
    <mergeCell ref="H108:I108"/>
    <mergeCell ref="K108:L108"/>
    <mergeCell ref="B111:C111"/>
    <mergeCell ref="E111:F111"/>
    <mergeCell ref="H111:I111"/>
    <mergeCell ref="K111:L111"/>
    <mergeCell ref="B90:C90"/>
    <mergeCell ref="B92:C92"/>
    <mergeCell ref="E92:F92"/>
    <mergeCell ref="H92:I92"/>
    <mergeCell ref="K92:L92"/>
    <mergeCell ref="B102:C102"/>
    <mergeCell ref="B72:C72"/>
    <mergeCell ref="E72:F72"/>
    <mergeCell ref="H72:I72"/>
    <mergeCell ref="K72:L72"/>
    <mergeCell ref="B80:C80"/>
    <mergeCell ref="B85:C85"/>
    <mergeCell ref="E85:F85"/>
    <mergeCell ref="H85:I85"/>
    <mergeCell ref="K85:L85"/>
    <mergeCell ref="B47:C47"/>
    <mergeCell ref="B49:C49"/>
    <mergeCell ref="E49:F49"/>
    <mergeCell ref="H49:I49"/>
    <mergeCell ref="K49:L49"/>
    <mergeCell ref="B60:C60"/>
    <mergeCell ref="B34:C34"/>
    <mergeCell ref="B38:C38"/>
    <mergeCell ref="E38:F38"/>
    <mergeCell ref="H38:I38"/>
    <mergeCell ref="K38:L38"/>
    <mergeCell ref="B43:C43"/>
    <mergeCell ref="E43:F43"/>
    <mergeCell ref="H43:I43"/>
    <mergeCell ref="K43:L43"/>
    <mergeCell ref="E19:F19"/>
    <mergeCell ref="H19:I19"/>
    <mergeCell ref="K19:L19"/>
    <mergeCell ref="B25:C25"/>
    <mergeCell ref="E25:F25"/>
    <mergeCell ref="H25:I25"/>
    <mergeCell ref="K25:L25"/>
    <mergeCell ref="E17:F17"/>
    <mergeCell ref="H17:I17"/>
    <mergeCell ref="K17:L17"/>
    <mergeCell ref="E18:F18"/>
    <mergeCell ref="H18:I18"/>
    <mergeCell ref="K18:L18"/>
    <mergeCell ref="B2:C2"/>
    <mergeCell ref="B3:C3"/>
    <mergeCell ref="B11:C11"/>
    <mergeCell ref="E12:F12"/>
    <mergeCell ref="E15:F15"/>
    <mergeCell ref="H15:I15"/>
    <mergeCell ref="K15:L15"/>
    <mergeCell ref="E16:F16"/>
    <mergeCell ref="H16:I16"/>
    <mergeCell ref="K16:L16"/>
    <mergeCell ref="H12:I12"/>
    <mergeCell ref="K12:L12"/>
    <mergeCell ref="E13:F13"/>
    <mergeCell ref="H13:I13"/>
    <mergeCell ref="K13:L13"/>
    <mergeCell ref="E14:F14"/>
    <mergeCell ref="H14:I14"/>
    <mergeCell ref="K14:L1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78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A7A84-8667-4929-811F-E4E65E7C46E4}">
  <sheetPr>
    <tabColor rgb="FFC00000"/>
  </sheetPr>
  <dimension ref="B1:AI187"/>
  <sheetViews>
    <sheetView workbookViewId="0">
      <pane xSplit="3" ySplit="23" topLeftCell="D24" activePane="bottomRight" state="frozen"/>
      <selection pane="topRight" activeCell="C1" sqref="C1"/>
      <selection pane="bottomLeft" activeCell="A23" sqref="A23"/>
      <selection pane="bottomRight" activeCell="L30" sqref="L30"/>
    </sheetView>
  </sheetViews>
  <sheetFormatPr defaultColWidth="8.7109375" defaultRowHeight="15.75"/>
  <cols>
    <col min="1" max="1" width="3.85546875" style="1" customWidth="1"/>
    <col min="2" max="2" width="9.140625" style="1" bestFit="1" customWidth="1"/>
    <col min="3" max="3" width="80" style="1" customWidth="1"/>
    <col min="4" max="4" width="5.7109375" style="1" customWidth="1"/>
    <col min="5" max="5" width="10.7109375" style="1" customWidth="1"/>
    <col min="6" max="6" width="14.85546875" style="41" customWidth="1"/>
    <col min="7" max="34" width="5.7109375" style="41" customWidth="1"/>
    <col min="35" max="35" width="8.7109375" style="1"/>
    <col min="36" max="36" width="5.7109375" style="1" customWidth="1"/>
    <col min="37" max="37" width="8.7109375" style="1"/>
    <col min="38" max="38" width="5.7109375" style="1" customWidth="1"/>
    <col min="39" max="16384" width="8.7109375" style="1"/>
  </cols>
  <sheetData>
    <row r="1" spans="2:34" ht="13.5" customHeight="1"/>
    <row r="2" spans="2:34" s="79" customFormat="1">
      <c r="B2" s="304" t="s">
        <v>0</v>
      </c>
      <c r="C2" s="304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</row>
    <row r="3" spans="2:34" s="79" customFormat="1">
      <c r="B3" s="304" t="s">
        <v>1</v>
      </c>
      <c r="C3" s="304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</row>
    <row r="4" spans="2:34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2:34">
      <c r="B5" s="237" t="str">
        <f>'1-Dados Básicos'!$B$2</f>
        <v>Pregão Eletrônico nº XX/2024-DPF/FIG/PR (UG 200366)</v>
      </c>
      <c r="C5" s="237" t="str">
        <f>'1-Dados Básicos'!$B$2</f>
        <v>Pregão Eletrônico nº XX/2024-DPF/FIG/PR (UG 200366)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</row>
    <row r="6" spans="2:34">
      <c r="B6" s="237" t="str">
        <f>'1-Dados Básicos'!$B$3</f>
        <v>Processo Administrativo nº 08389.007062/2024-22</v>
      </c>
      <c r="C6" s="237" t="str">
        <f>'1-Dados Básicos'!$B$3</f>
        <v>Processo Administrativo nº 08389.007062/2024-22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</row>
    <row r="7" spans="2:34" hidden="1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</row>
    <row r="8" spans="2:34" hidden="1">
      <c r="B8" s="23" t="s">
        <v>2</v>
      </c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</row>
    <row r="9" spans="2:34" hidden="1">
      <c r="B9" s="76" t="s">
        <v>3</v>
      </c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</row>
    <row r="10" spans="2:34" ht="16.5" thickBot="1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2:34" s="79" customFormat="1" ht="16.5" thickBot="1">
      <c r="B11" s="300" t="s">
        <v>4</v>
      </c>
      <c r="C11" s="300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</row>
    <row r="12" spans="2:34" ht="16.5" thickBot="1">
      <c r="B12" s="98">
        <v>1</v>
      </c>
      <c r="C12" s="99" t="s">
        <v>5</v>
      </c>
      <c r="D12" s="5"/>
      <c r="E12" s="292" t="s">
        <v>120</v>
      </c>
      <c r="F12" s="29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</row>
    <row r="13" spans="2:34" ht="16.5" thickBot="1">
      <c r="B13" s="98">
        <v>2</v>
      </c>
      <c r="C13" s="99" t="s">
        <v>6</v>
      </c>
      <c r="D13" s="5"/>
      <c r="E13" s="294">
        <f>'1-Dados Básicos'!$C$21</f>
        <v>0</v>
      </c>
      <c r="F13" s="294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2:34" ht="16.5" thickBot="1">
      <c r="B14" s="98">
        <v>3</v>
      </c>
      <c r="C14" s="100" t="s">
        <v>7</v>
      </c>
      <c r="D14" s="6"/>
      <c r="E14" s="293">
        <f>'1-Dados Básicos'!$C$10</f>
        <v>0</v>
      </c>
      <c r="F14" s="29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</row>
    <row r="15" spans="2:34" ht="30.95" customHeight="1" thickBot="1">
      <c r="B15" s="98">
        <v>4</v>
      </c>
      <c r="C15" s="99" t="s">
        <v>8</v>
      </c>
      <c r="D15" s="5"/>
      <c r="E15" s="295" t="s">
        <v>313</v>
      </c>
      <c r="F15" s="295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</row>
    <row r="16" spans="2:34" ht="16.5" thickBot="1">
      <c r="B16" s="98">
        <v>5</v>
      </c>
      <c r="C16" s="99" t="s">
        <v>9</v>
      </c>
      <c r="D16" s="5"/>
      <c r="E16" s="297">
        <f>'1-Dados Básicos'!$C$9</f>
        <v>0</v>
      </c>
      <c r="F16" s="297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</row>
    <row r="17" spans="2:34" ht="16.5" thickBot="1">
      <c r="B17" s="98">
        <v>6</v>
      </c>
      <c r="C17" s="99" t="s">
        <v>10</v>
      </c>
      <c r="D17" s="5"/>
      <c r="E17" s="297">
        <f>'1-Dados Básicos'!$C$7</f>
        <v>0</v>
      </c>
      <c r="F17" s="297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</row>
    <row r="18" spans="2:34" ht="16.5" thickBot="1">
      <c r="B18" s="98">
        <v>7</v>
      </c>
      <c r="C18" s="99" t="s">
        <v>11</v>
      </c>
      <c r="D18" s="5"/>
      <c r="E18" s="298"/>
      <c r="F18" s="298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</row>
    <row r="19" spans="2:34" ht="16.5" thickBot="1">
      <c r="B19" s="98">
        <v>8</v>
      </c>
      <c r="C19" s="99" t="s">
        <v>12</v>
      </c>
      <c r="D19" s="5"/>
      <c r="E19" s="312" t="s">
        <v>220</v>
      </c>
      <c r="F19" s="312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</row>
    <row r="20" spans="2:34" hidden="1">
      <c r="B20" s="86" t="s">
        <v>14</v>
      </c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</row>
    <row r="21" spans="2:34" hidden="1">
      <c r="B21" s="87" t="s">
        <v>15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</row>
    <row r="22" spans="2:34" hidden="1">
      <c r="B22" s="87" t="s">
        <v>181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</row>
    <row r="23" spans="2:34" hidden="1">
      <c r="B23" s="88" t="s">
        <v>184</v>
      </c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</row>
    <row r="24" spans="2:34" ht="30.95" customHeight="1" thickBot="1">
      <c r="B24" s="9"/>
      <c r="C24" s="9"/>
      <c r="D24" s="9"/>
      <c r="E24" s="9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</row>
    <row r="25" spans="2:34" s="79" customFormat="1" ht="16.5" thickBot="1">
      <c r="B25" s="300" t="s">
        <v>16</v>
      </c>
      <c r="C25" s="300"/>
      <c r="D25" s="91"/>
      <c r="E25" s="302" t="s">
        <v>195</v>
      </c>
      <c r="F25" s="302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</row>
    <row r="26" spans="2:34" ht="16.5" thickBot="1">
      <c r="B26" s="101">
        <v>1</v>
      </c>
      <c r="C26" s="102" t="s">
        <v>17</v>
      </c>
      <c r="D26" s="11"/>
      <c r="E26" s="107"/>
      <c r="F26" s="107" t="s">
        <v>18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</row>
    <row r="27" spans="2:34" ht="16.5" thickBot="1">
      <c r="B27" s="103" t="s">
        <v>19</v>
      </c>
      <c r="C27" s="104" t="s">
        <v>20</v>
      </c>
      <c r="D27" s="5"/>
      <c r="E27" s="108" t="s">
        <v>189</v>
      </c>
      <c r="F27" s="109">
        <f>E14/44*40</f>
        <v>0</v>
      </c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</row>
    <row r="28" spans="2:34" ht="16.5" thickBot="1">
      <c r="B28" s="103" t="s">
        <v>21</v>
      </c>
      <c r="C28" s="105" t="s">
        <v>22</v>
      </c>
      <c r="D28" s="12"/>
      <c r="E28" s="110"/>
      <c r="F28" s="111">
        <f>F27*E28</f>
        <v>0</v>
      </c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</row>
    <row r="29" spans="2:34" ht="16.5" thickBot="1">
      <c r="B29" s="103" t="s">
        <v>23</v>
      </c>
      <c r="C29" s="99" t="s">
        <v>24</v>
      </c>
      <c r="D29" s="5"/>
      <c r="E29" s="112"/>
      <c r="F29" s="111">
        <v>0</v>
      </c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</row>
    <row r="30" spans="2:34" ht="67.5" thickBot="1">
      <c r="B30" s="103" t="s">
        <v>25</v>
      </c>
      <c r="C30" s="106" t="s">
        <v>277</v>
      </c>
      <c r="D30" s="13"/>
      <c r="E30" s="113"/>
      <c r="F30" s="111">
        <v>0</v>
      </c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</row>
    <row r="31" spans="2:34" ht="16.5" thickBot="1">
      <c r="B31" s="103" t="s">
        <v>27</v>
      </c>
      <c r="C31" s="106" t="s">
        <v>28</v>
      </c>
      <c r="D31" s="13"/>
      <c r="E31" s="113"/>
      <c r="F31" s="111">
        <v>0</v>
      </c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</row>
    <row r="32" spans="2:34" ht="16.5" thickBot="1">
      <c r="B32" s="103" t="s">
        <v>29</v>
      </c>
      <c r="C32" s="105" t="s">
        <v>30</v>
      </c>
      <c r="D32" s="12"/>
      <c r="E32" s="114"/>
      <c r="F32" s="115">
        <v>0</v>
      </c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</row>
    <row r="33" spans="2:34" ht="16.5" thickBot="1">
      <c r="B33" s="103" t="s">
        <v>31</v>
      </c>
      <c r="C33" s="105" t="s">
        <v>85</v>
      </c>
      <c r="D33" s="12"/>
      <c r="E33" s="114"/>
      <c r="F33" s="115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</row>
    <row r="34" spans="2:34" s="79" customFormat="1" ht="16.5" thickBot="1">
      <c r="B34" s="300" t="s">
        <v>147</v>
      </c>
      <c r="C34" s="300"/>
      <c r="D34" s="77"/>
      <c r="E34" s="116"/>
      <c r="F34" s="116">
        <f>SUM(F27:F33)</f>
        <v>0</v>
      </c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</row>
    <row r="35" spans="2:34" s="74" customFormat="1" ht="15.75" hidden="1" customHeight="1" thickBot="1">
      <c r="B35" s="86" t="s">
        <v>14</v>
      </c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</row>
    <row r="36" spans="2:34" s="74" customFormat="1" ht="15.75" hidden="1" customHeight="1" thickBot="1">
      <c r="B36" s="87" t="s">
        <v>182</v>
      </c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</row>
    <row r="37" spans="2:34" ht="30.95" customHeight="1" thickBot="1">
      <c r="B37" s="9"/>
      <c r="C37" s="9"/>
      <c r="D37" s="9"/>
      <c r="E37" s="9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</row>
    <row r="38" spans="2:34" s="79" customFormat="1" ht="16.5" thickBot="1">
      <c r="B38" s="300" t="s">
        <v>32</v>
      </c>
      <c r="C38" s="300"/>
      <c r="D38" s="91"/>
      <c r="E38" s="302" t="s">
        <v>196</v>
      </c>
      <c r="F38" s="302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</row>
    <row r="39" spans="2:34" ht="15.75" hidden="1" customHeight="1" thickBot="1">
      <c r="B39" s="117" t="s">
        <v>14</v>
      </c>
      <c r="C39" s="118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</row>
    <row r="40" spans="2:34" ht="15.75" hidden="1" customHeight="1" thickBot="1">
      <c r="B40" s="119" t="s">
        <v>33</v>
      </c>
      <c r="C40" s="120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</row>
    <row r="41" spans="2:34" ht="15.75" hidden="1" customHeight="1" thickBot="1">
      <c r="B41" s="119" t="s">
        <v>34</v>
      </c>
      <c r="C41" s="120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</row>
    <row r="42" spans="2:34" ht="16.5" hidden="1" thickBot="1">
      <c r="B42" s="121"/>
      <c r="C42" s="105"/>
      <c r="D42" s="9"/>
      <c r="E42" s="9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</row>
    <row r="43" spans="2:34" s="79" customFormat="1" ht="16.5" thickBot="1">
      <c r="B43" s="301" t="s">
        <v>35</v>
      </c>
      <c r="C43" s="301"/>
      <c r="D43" s="91"/>
      <c r="E43" s="303" t="s">
        <v>197</v>
      </c>
      <c r="F43" s="303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</row>
    <row r="44" spans="2:34" ht="16.5" thickBot="1">
      <c r="B44" s="101" t="s">
        <v>36</v>
      </c>
      <c r="C44" s="101" t="s">
        <v>37</v>
      </c>
      <c r="D44" s="11"/>
      <c r="E44" s="101" t="s">
        <v>158</v>
      </c>
      <c r="F44" s="101" t="s">
        <v>18</v>
      </c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</row>
    <row r="45" spans="2:34" ht="42" thickBot="1">
      <c r="B45" s="103" t="s">
        <v>19</v>
      </c>
      <c r="C45" s="99" t="s">
        <v>168</v>
      </c>
      <c r="D45" s="15"/>
      <c r="E45" s="122">
        <f>1/12</f>
        <v>8.3333333333333329E-2</v>
      </c>
      <c r="F45" s="109">
        <f>F34*E45</f>
        <v>0</v>
      </c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</row>
    <row r="46" spans="2:34" ht="42" thickBot="1">
      <c r="B46" s="103" t="s">
        <v>21</v>
      </c>
      <c r="C46" s="99" t="s">
        <v>169</v>
      </c>
      <c r="D46" s="16"/>
      <c r="E46" s="123">
        <v>0.121</v>
      </c>
      <c r="F46" s="109">
        <f>F34*E46</f>
        <v>0</v>
      </c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</row>
    <row r="47" spans="2:34" s="79" customFormat="1" ht="16.5" thickBot="1">
      <c r="B47" s="300" t="s">
        <v>148</v>
      </c>
      <c r="C47" s="300"/>
      <c r="D47" s="80"/>
      <c r="E47" s="124"/>
      <c r="F47" s="125">
        <f>SUM(F45:F46)</f>
        <v>0</v>
      </c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</row>
    <row r="48" spans="2:34" ht="30.95" customHeight="1" thickBot="1">
      <c r="B48" s="9"/>
      <c r="C48" s="9"/>
      <c r="D48" s="9"/>
      <c r="E48" s="9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</row>
    <row r="49" spans="2:34" s="79" customFormat="1" ht="30.95" customHeight="1" thickBot="1">
      <c r="B49" s="305" t="s">
        <v>38</v>
      </c>
      <c r="C49" s="305"/>
      <c r="D49" s="92"/>
      <c r="E49" s="303" t="s">
        <v>208</v>
      </c>
      <c r="F49" s="303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</row>
    <row r="50" spans="2:34" ht="16.5" thickBot="1">
      <c r="B50" s="121" t="s">
        <v>39</v>
      </c>
      <c r="C50" s="121"/>
      <c r="D50" s="18"/>
      <c r="E50" s="18"/>
      <c r="F50" s="18">
        <f>F$34+F$47</f>
        <v>0</v>
      </c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</row>
    <row r="51" spans="2:34" ht="16.5" thickBot="1">
      <c r="B51" s="101" t="s">
        <v>40</v>
      </c>
      <c r="C51" s="226" t="s">
        <v>41</v>
      </c>
      <c r="D51" s="11"/>
      <c r="E51" s="101" t="s">
        <v>158</v>
      </c>
      <c r="F51" s="101" t="s">
        <v>18</v>
      </c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</row>
    <row r="52" spans="2:34" ht="16.5" thickBot="1">
      <c r="B52" s="103" t="s">
        <v>19</v>
      </c>
      <c r="C52" s="99" t="s">
        <v>42</v>
      </c>
      <c r="D52" s="19"/>
      <c r="E52" s="126">
        <v>0.2</v>
      </c>
      <c r="F52" s="127">
        <f>F$50*E52</f>
        <v>0</v>
      </c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</row>
    <row r="53" spans="2:34" ht="16.5" thickBot="1">
      <c r="B53" s="103" t="s">
        <v>21</v>
      </c>
      <c r="C53" s="99" t="s">
        <v>43</v>
      </c>
      <c r="D53" s="20"/>
      <c r="E53" s="128">
        <v>2.5000000000000001E-2</v>
      </c>
      <c r="F53" s="127">
        <f t="shared" ref="F53:F59" si="0">F$50*E53</f>
        <v>0</v>
      </c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</row>
    <row r="54" spans="2:34" ht="16.5" thickBot="1">
      <c r="B54" s="103" t="s">
        <v>23</v>
      </c>
      <c r="C54" s="130" t="s">
        <v>44</v>
      </c>
      <c r="D54" s="21"/>
      <c r="E54" s="238">
        <v>0.03</v>
      </c>
      <c r="F54" s="127">
        <f t="shared" si="0"/>
        <v>0</v>
      </c>
      <c r="G54" s="26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</row>
    <row r="55" spans="2:34" ht="16.5" thickBot="1">
      <c r="B55" s="103" t="s">
        <v>25</v>
      </c>
      <c r="C55" s="99" t="s">
        <v>45</v>
      </c>
      <c r="D55" s="20"/>
      <c r="E55" s="128">
        <v>1.4999999999999999E-2</v>
      </c>
      <c r="F55" s="127">
        <f t="shared" si="0"/>
        <v>0</v>
      </c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</row>
    <row r="56" spans="2:34" ht="16.5" thickBot="1">
      <c r="B56" s="103" t="s">
        <v>27</v>
      </c>
      <c r="C56" s="99" t="s">
        <v>46</v>
      </c>
      <c r="D56" s="20"/>
      <c r="E56" s="128">
        <v>0.01</v>
      </c>
      <c r="F56" s="127">
        <f t="shared" si="0"/>
        <v>0</v>
      </c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</row>
    <row r="57" spans="2:34" ht="16.5" thickBot="1">
      <c r="B57" s="103" t="s">
        <v>29</v>
      </c>
      <c r="C57" s="99" t="s">
        <v>47</v>
      </c>
      <c r="D57" s="20"/>
      <c r="E57" s="128">
        <v>6.0000000000000001E-3</v>
      </c>
      <c r="F57" s="127">
        <f t="shared" si="0"/>
        <v>0</v>
      </c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</row>
    <row r="58" spans="2:34" ht="16.5" thickBot="1">
      <c r="B58" s="103" t="s">
        <v>31</v>
      </c>
      <c r="C58" s="99" t="s">
        <v>48</v>
      </c>
      <c r="D58" s="20"/>
      <c r="E58" s="128">
        <v>2E-3</v>
      </c>
      <c r="F58" s="127">
        <f t="shared" si="0"/>
        <v>0</v>
      </c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</row>
    <row r="59" spans="2:34" ht="16.5" thickBot="1">
      <c r="B59" s="103" t="s">
        <v>49</v>
      </c>
      <c r="C59" s="99" t="s">
        <v>50</v>
      </c>
      <c r="D59" s="20"/>
      <c r="E59" s="128">
        <v>0.08</v>
      </c>
      <c r="F59" s="127">
        <f t="shared" si="0"/>
        <v>0</v>
      </c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</row>
    <row r="60" spans="2:34" s="79" customFormat="1" ht="16.5" thickBot="1">
      <c r="B60" s="300" t="s">
        <v>149</v>
      </c>
      <c r="C60" s="300"/>
      <c r="D60" s="82"/>
      <c r="E60" s="129">
        <f>SUM(E52:E59)</f>
        <v>0.36800000000000005</v>
      </c>
      <c r="F60" s="125">
        <f>SUM(F52:F59)</f>
        <v>0</v>
      </c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</row>
    <row r="61" spans="2:34" ht="15.75" customHeight="1">
      <c r="B61" s="86" t="s">
        <v>14</v>
      </c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</row>
    <row r="62" spans="2:34">
      <c r="B62" s="87" t="s">
        <v>51</v>
      </c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</row>
    <row r="63" spans="2:34">
      <c r="B63" s="87" t="s">
        <v>52</v>
      </c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</row>
    <row r="64" spans="2:34">
      <c r="B64" s="87" t="s">
        <v>53</v>
      </c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</row>
    <row r="65" spans="2:34" ht="14.45" customHeight="1">
      <c r="B65" s="87" t="s">
        <v>54</v>
      </c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</row>
    <row r="66" spans="2:34" ht="15.75" customHeight="1">
      <c r="B66" s="86" t="s">
        <v>55</v>
      </c>
      <c r="C66" s="69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69"/>
      <c r="AB66" s="69"/>
      <c r="AC66" s="69"/>
      <c r="AD66" s="69"/>
      <c r="AE66" s="69"/>
      <c r="AF66" s="69"/>
      <c r="AG66" s="69"/>
      <c r="AH66" s="69"/>
    </row>
    <row r="67" spans="2:34" s="22" customFormat="1">
      <c r="B67" s="88" t="s">
        <v>304</v>
      </c>
    </row>
    <row r="68" spans="2:34">
      <c r="B68" s="87" t="s">
        <v>56</v>
      </c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</row>
    <row r="69" spans="2:34">
      <c r="B69" s="87" t="s">
        <v>305</v>
      </c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</row>
    <row r="70" spans="2:34" ht="15.75" customHeight="1">
      <c r="B70" s="89" t="s">
        <v>57</v>
      </c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0"/>
      <c r="AD70" s="70"/>
      <c r="AE70" s="70"/>
      <c r="AF70" s="70"/>
      <c r="AG70" s="70"/>
      <c r="AH70" s="70"/>
    </row>
    <row r="71" spans="2:34" ht="30.95" customHeight="1" thickBot="1">
      <c r="B71" s="23"/>
      <c r="C71" s="23"/>
      <c r="D71" s="23"/>
      <c r="E71" s="2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</row>
    <row r="72" spans="2:34" s="79" customFormat="1" ht="16.5" thickBot="1">
      <c r="B72" s="301" t="s">
        <v>209</v>
      </c>
      <c r="C72" s="301"/>
      <c r="D72" s="91"/>
      <c r="E72" s="303" t="s">
        <v>207</v>
      </c>
      <c r="F72" s="303"/>
      <c r="G72" s="91"/>
      <c r="H72" s="91"/>
      <c r="I72" s="91"/>
      <c r="J72" s="91"/>
      <c r="K72" s="91"/>
      <c r="L72" s="91"/>
      <c r="M72" s="91"/>
      <c r="N72" s="91"/>
      <c r="O72" s="91"/>
      <c r="P72" s="91"/>
      <c r="Q72" s="91"/>
      <c r="R72" s="91"/>
      <c r="S72" s="91"/>
      <c r="T72" s="91"/>
      <c r="U72" s="91"/>
      <c r="V72" s="91"/>
      <c r="W72" s="91"/>
      <c r="X72" s="91"/>
      <c r="Y72" s="91"/>
      <c r="Z72" s="91"/>
      <c r="AA72" s="91"/>
      <c r="AB72" s="91"/>
      <c r="AC72" s="91"/>
      <c r="AD72" s="91"/>
      <c r="AE72" s="91"/>
      <c r="AF72" s="91"/>
      <c r="AG72" s="91"/>
      <c r="AH72" s="91"/>
    </row>
    <row r="73" spans="2:34" ht="16.5" thickBot="1">
      <c r="B73" s="101" t="s">
        <v>58</v>
      </c>
      <c r="C73" s="226" t="s">
        <v>59</v>
      </c>
      <c r="D73" s="11"/>
      <c r="E73" s="101"/>
      <c r="F73" s="101" t="s">
        <v>18</v>
      </c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</row>
    <row r="74" spans="2:34" ht="16.5" thickBot="1">
      <c r="B74" s="103" t="s">
        <v>19</v>
      </c>
      <c r="C74" s="99" t="s">
        <v>60</v>
      </c>
      <c r="D74" s="24"/>
      <c r="E74" s="111"/>
      <c r="F74" s="210">
        <f>'1-Dados Básicos'!C40</f>
        <v>0</v>
      </c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</row>
    <row r="75" spans="2:34" ht="16.5" thickBot="1">
      <c r="B75" s="131" t="s">
        <v>21</v>
      </c>
      <c r="C75" s="106" t="s">
        <v>61</v>
      </c>
      <c r="D75" s="24"/>
      <c r="E75" s="111"/>
      <c r="F75" s="210">
        <f>'1-Dados Básicos'!C44</f>
        <v>0</v>
      </c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</row>
    <row r="76" spans="2:34" ht="16.5" thickBot="1">
      <c r="B76" s="131" t="s">
        <v>23</v>
      </c>
      <c r="C76" s="106" t="s">
        <v>62</v>
      </c>
      <c r="D76" s="24"/>
      <c r="E76" s="111"/>
      <c r="F76" s="210">
        <f>'1-Dados Básicos'!C20</f>
        <v>0</v>
      </c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</row>
    <row r="77" spans="2:34" ht="16.5" thickBot="1">
      <c r="B77" s="131" t="s">
        <v>25</v>
      </c>
      <c r="C77" s="106" t="s">
        <v>63</v>
      </c>
      <c r="D77" s="24"/>
      <c r="E77" s="111"/>
      <c r="F77" s="210">
        <f>'1-Dados Básicos'!C19</f>
        <v>0</v>
      </c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</row>
    <row r="78" spans="2:34" ht="16.5" thickBot="1">
      <c r="B78" s="131" t="s">
        <v>27</v>
      </c>
      <c r="C78" s="106" t="s">
        <v>64</v>
      </c>
      <c r="D78" s="25"/>
      <c r="E78" s="111"/>
      <c r="F78" s="132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5"/>
      <c r="AC78" s="55"/>
      <c r="AD78" s="55"/>
      <c r="AE78" s="55"/>
      <c r="AF78" s="55"/>
      <c r="AG78" s="55"/>
      <c r="AH78" s="55"/>
    </row>
    <row r="79" spans="2:34" ht="16.5" thickBot="1">
      <c r="B79" s="131" t="s">
        <v>29</v>
      </c>
      <c r="C79" s="106" t="s">
        <v>65</v>
      </c>
      <c r="D79" s="26"/>
      <c r="E79" s="127"/>
      <c r="F79" s="111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  <c r="AG79" s="25"/>
      <c r="AH79" s="25"/>
    </row>
    <row r="80" spans="2:34" s="79" customFormat="1" ht="16.5" thickBot="1">
      <c r="B80" s="300" t="s">
        <v>150</v>
      </c>
      <c r="C80" s="300"/>
      <c r="D80" s="77"/>
      <c r="E80" s="133"/>
      <c r="F80" s="125">
        <f>SUM(F74:F79)</f>
        <v>0</v>
      </c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</row>
    <row r="81" spans="2:34" ht="15.75" customHeight="1">
      <c r="B81" s="86" t="s">
        <v>14</v>
      </c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</row>
    <row r="82" spans="2:34" ht="15.75" customHeight="1">
      <c r="B82" s="87" t="s">
        <v>66</v>
      </c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</row>
    <row r="83" spans="2:34" ht="15.75" customHeight="1">
      <c r="B83" s="87" t="s">
        <v>67</v>
      </c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</row>
    <row r="84" spans="2:34" ht="30.95" customHeight="1" thickBot="1">
      <c r="B84" s="9"/>
      <c r="C84" s="9"/>
      <c r="D84" s="9"/>
      <c r="E84" s="9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</row>
    <row r="85" spans="2:34" s="79" customFormat="1" ht="16.5" thickBot="1">
      <c r="B85" s="300" t="s">
        <v>68</v>
      </c>
      <c r="C85" s="300"/>
      <c r="D85" s="91"/>
      <c r="E85" s="302" t="s">
        <v>198</v>
      </c>
      <c r="F85" s="302"/>
      <c r="G85" s="91"/>
      <c r="H85" s="91"/>
      <c r="I85" s="91"/>
      <c r="J85" s="91"/>
      <c r="K85" s="91"/>
      <c r="L85" s="91"/>
      <c r="M85" s="91"/>
      <c r="N85" s="91"/>
      <c r="O85" s="91"/>
      <c r="P85" s="91"/>
      <c r="Q85" s="91"/>
      <c r="R85" s="91"/>
      <c r="S85" s="91"/>
      <c r="T85" s="91"/>
      <c r="U85" s="91"/>
      <c r="V85" s="91"/>
      <c r="W85" s="91"/>
      <c r="X85" s="91"/>
      <c r="Y85" s="91"/>
      <c r="Z85" s="91"/>
      <c r="AA85" s="91"/>
      <c r="AB85" s="91"/>
      <c r="AC85" s="91"/>
      <c r="AD85" s="91"/>
      <c r="AE85" s="91"/>
      <c r="AF85" s="91"/>
      <c r="AG85" s="91"/>
      <c r="AH85" s="91"/>
    </row>
    <row r="86" spans="2:34" ht="16.5" thickBot="1">
      <c r="B86" s="101">
        <v>2</v>
      </c>
      <c r="C86" s="226" t="s">
        <v>69</v>
      </c>
      <c r="D86" s="17"/>
      <c r="E86" s="102"/>
      <c r="F86" s="101" t="s">
        <v>18</v>
      </c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</row>
    <row r="87" spans="2:34" ht="16.5" thickBot="1">
      <c r="B87" s="103" t="s">
        <v>36</v>
      </c>
      <c r="C87" s="99" t="s">
        <v>37</v>
      </c>
      <c r="D87" s="27"/>
      <c r="E87" s="134"/>
      <c r="F87" s="127">
        <f>F47</f>
        <v>0</v>
      </c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</row>
    <row r="88" spans="2:34" ht="16.5" thickBot="1">
      <c r="B88" s="103" t="s">
        <v>40</v>
      </c>
      <c r="C88" s="99" t="s">
        <v>41</v>
      </c>
      <c r="D88" s="28"/>
      <c r="E88" s="135"/>
      <c r="F88" s="136">
        <f>F60</f>
        <v>0</v>
      </c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</row>
    <row r="89" spans="2:34" ht="16.5" thickBot="1">
      <c r="B89" s="103" t="s">
        <v>58</v>
      </c>
      <c r="C89" s="99" t="s">
        <v>59</v>
      </c>
      <c r="D89" s="28"/>
      <c r="E89" s="135"/>
      <c r="F89" s="136">
        <f>F80</f>
        <v>0</v>
      </c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</row>
    <row r="90" spans="2:34" s="79" customFormat="1" ht="16.5" thickBot="1">
      <c r="B90" s="300" t="s">
        <v>151</v>
      </c>
      <c r="C90" s="300"/>
      <c r="D90" s="83"/>
      <c r="E90" s="137"/>
      <c r="F90" s="125">
        <f>SUM(F87:F89)</f>
        <v>0</v>
      </c>
      <c r="G90" s="81"/>
      <c r="H90" s="81"/>
      <c r="I90" s="81"/>
      <c r="J90" s="81"/>
      <c r="K90" s="81"/>
      <c r="L90" s="81"/>
      <c r="M90" s="81"/>
      <c r="N90" s="81"/>
      <c r="O90" s="81"/>
      <c r="P90" s="81"/>
      <c r="Q90" s="81"/>
      <c r="R90" s="81"/>
      <c r="S90" s="81"/>
      <c r="T90" s="81"/>
      <c r="U90" s="81"/>
      <c r="V90" s="81"/>
      <c r="W90" s="81"/>
      <c r="X90" s="81"/>
      <c r="Y90" s="81"/>
      <c r="Z90" s="81"/>
      <c r="AA90" s="81"/>
      <c r="AB90" s="81"/>
      <c r="AC90" s="81"/>
      <c r="AD90" s="81"/>
      <c r="AE90" s="81"/>
      <c r="AF90" s="81"/>
      <c r="AG90" s="81"/>
      <c r="AH90" s="81"/>
    </row>
    <row r="91" spans="2:34" ht="30.95" customHeight="1" thickBot="1">
      <c r="B91" s="9"/>
      <c r="C91" s="9"/>
      <c r="D91" s="9"/>
      <c r="E91" s="9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</row>
    <row r="92" spans="2:34" s="79" customFormat="1" ht="16.5" thickBot="1">
      <c r="B92" s="300" t="s">
        <v>70</v>
      </c>
      <c r="C92" s="300"/>
      <c r="D92" s="91"/>
      <c r="E92" s="302" t="s">
        <v>206</v>
      </c>
      <c r="F92" s="302"/>
      <c r="G92" s="91"/>
      <c r="H92" s="91"/>
      <c r="I92" s="91"/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1"/>
      <c r="AH92" s="91"/>
    </row>
    <row r="93" spans="2:34" ht="16.5" thickBot="1">
      <c r="B93" s="138" t="s">
        <v>71</v>
      </c>
      <c r="C93" s="138"/>
      <c r="D93" s="30"/>
      <c r="E93" s="141"/>
      <c r="F93" s="141">
        <f>F$34+F$90-SUM(F52:F58)</f>
        <v>0</v>
      </c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</row>
    <row r="94" spans="2:34" ht="16.5" thickBot="1">
      <c r="B94" s="138" t="s">
        <v>72</v>
      </c>
      <c r="C94" s="138"/>
      <c r="D94" s="30"/>
      <c r="E94" s="141"/>
      <c r="F94" s="141">
        <f>F$34+F$90</f>
        <v>0</v>
      </c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F94" s="30"/>
      <c r="AG94" s="30"/>
      <c r="AH94" s="30"/>
    </row>
    <row r="95" spans="2:34" ht="16.5" thickBot="1">
      <c r="B95" s="101">
        <v>3</v>
      </c>
      <c r="C95" s="226" t="s">
        <v>73</v>
      </c>
      <c r="D95" s="11"/>
      <c r="E95" s="101" t="s">
        <v>158</v>
      </c>
      <c r="F95" s="101" t="s">
        <v>18</v>
      </c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</row>
    <row r="96" spans="2:34" ht="80.25" thickBot="1">
      <c r="B96" s="103" t="s">
        <v>19</v>
      </c>
      <c r="C96" s="139" t="s">
        <v>159</v>
      </c>
      <c r="D96" s="16"/>
      <c r="E96" s="123">
        <f>(1/12)*5%</f>
        <v>4.1666666666666666E-3</v>
      </c>
      <c r="F96" s="111">
        <f>F$93*E96</f>
        <v>0</v>
      </c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</row>
    <row r="97" spans="2:34" ht="16.5" thickBot="1">
      <c r="B97" s="103" t="s">
        <v>21</v>
      </c>
      <c r="C97" s="140" t="s">
        <v>74</v>
      </c>
      <c r="D97" s="15"/>
      <c r="E97" s="122">
        <v>0.08</v>
      </c>
      <c r="F97" s="109">
        <f>F96*E97</f>
        <v>0</v>
      </c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</row>
    <row r="98" spans="2:34" ht="67.5" thickBot="1">
      <c r="B98" s="103" t="s">
        <v>23</v>
      </c>
      <c r="C98" s="140" t="s">
        <v>160</v>
      </c>
      <c r="D98" s="15"/>
      <c r="E98" s="122">
        <v>0.02</v>
      </c>
      <c r="F98" s="109">
        <f>F96*E98</f>
        <v>0</v>
      </c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</row>
    <row r="99" spans="2:34" ht="54.75" thickBot="1">
      <c r="B99" s="103" t="s">
        <v>25</v>
      </c>
      <c r="C99" s="140" t="s">
        <v>161</v>
      </c>
      <c r="D99" s="16"/>
      <c r="E99" s="123">
        <f>7/30/12</f>
        <v>1.9444444444444445E-2</v>
      </c>
      <c r="F99" s="109">
        <f>F94*E99</f>
        <v>0</v>
      </c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</row>
    <row r="100" spans="2:34" ht="16.5" thickBot="1">
      <c r="B100" s="103" t="s">
        <v>27</v>
      </c>
      <c r="C100" s="140" t="s">
        <v>75</v>
      </c>
      <c r="D100" s="15"/>
      <c r="E100" s="142">
        <f>E60</f>
        <v>0.36800000000000005</v>
      </c>
      <c r="F100" s="109">
        <f>F99*E100</f>
        <v>0</v>
      </c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</row>
    <row r="101" spans="2:34" ht="67.5" thickBot="1">
      <c r="B101" s="103" t="s">
        <v>29</v>
      </c>
      <c r="C101" s="140" t="s">
        <v>162</v>
      </c>
      <c r="D101" s="15"/>
      <c r="E101" s="122">
        <v>0.02</v>
      </c>
      <c r="F101" s="109">
        <f>F99*E101</f>
        <v>0</v>
      </c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</row>
    <row r="102" spans="2:34" s="79" customFormat="1" ht="16.5" thickBot="1">
      <c r="B102" s="300" t="s">
        <v>152</v>
      </c>
      <c r="C102" s="300"/>
      <c r="D102" s="84"/>
      <c r="E102" s="143"/>
      <c r="F102" s="125">
        <f>SUM(F96:F101)</f>
        <v>0</v>
      </c>
      <c r="G102" s="81"/>
      <c r="H102" s="81"/>
      <c r="I102" s="81"/>
      <c r="J102" s="81"/>
      <c r="K102" s="81"/>
      <c r="L102" s="81"/>
      <c r="M102" s="81"/>
      <c r="N102" s="81"/>
      <c r="O102" s="81"/>
      <c r="P102" s="81"/>
      <c r="Q102" s="81"/>
      <c r="R102" s="81"/>
      <c r="S102" s="81"/>
      <c r="T102" s="81"/>
      <c r="U102" s="81"/>
      <c r="V102" s="81"/>
      <c r="W102" s="81"/>
      <c r="X102" s="81"/>
      <c r="Y102" s="81"/>
      <c r="Z102" s="81"/>
      <c r="AA102" s="81"/>
      <c r="AB102" s="81"/>
      <c r="AC102" s="81"/>
      <c r="AD102" s="81"/>
      <c r="AE102" s="81"/>
      <c r="AF102" s="81"/>
      <c r="AG102" s="81"/>
      <c r="AH102" s="81"/>
    </row>
    <row r="103" spans="2:34" ht="15.75" customHeight="1">
      <c r="B103" s="86" t="s">
        <v>14</v>
      </c>
      <c r="C103" s="72"/>
      <c r="D103" s="72"/>
      <c r="E103" s="72"/>
      <c r="F103" s="72"/>
      <c r="G103" s="67"/>
      <c r="H103" s="67"/>
      <c r="I103" s="67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</row>
    <row r="104" spans="2:34" ht="15.75" customHeight="1">
      <c r="B104" s="87" t="s">
        <v>76</v>
      </c>
      <c r="C104" s="32"/>
      <c r="D104" s="32"/>
      <c r="E104" s="32"/>
      <c r="F104" s="32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</row>
    <row r="105" spans="2:34" ht="15.75" customHeight="1">
      <c r="B105" s="87" t="s">
        <v>77</v>
      </c>
      <c r="C105" s="32"/>
      <c r="D105" s="32"/>
      <c r="E105" s="32"/>
      <c r="F105" s="32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</row>
    <row r="106" spans="2:34" ht="15.75" customHeight="1">
      <c r="B106" s="87" t="s">
        <v>78</v>
      </c>
      <c r="C106" s="32"/>
      <c r="D106" s="32"/>
      <c r="E106" s="32"/>
      <c r="F106" s="32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</row>
    <row r="107" spans="2:34" ht="30.95" customHeight="1" thickBot="1">
      <c r="B107" s="9"/>
      <c r="C107" s="9"/>
      <c r="D107" s="9"/>
      <c r="E107" s="9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</row>
    <row r="108" spans="2:34" s="79" customFormat="1" ht="16.5" thickBot="1">
      <c r="B108" s="300" t="s">
        <v>79</v>
      </c>
      <c r="C108" s="300"/>
      <c r="D108" s="91"/>
      <c r="E108" s="302" t="s">
        <v>205</v>
      </c>
      <c r="F108" s="302"/>
      <c r="G108" s="91"/>
      <c r="H108" s="91"/>
      <c r="I108" s="91"/>
      <c r="J108" s="91"/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91"/>
      <c r="W108" s="91"/>
      <c r="X108" s="91"/>
      <c r="Y108" s="91"/>
      <c r="Z108" s="91"/>
      <c r="AA108" s="91"/>
      <c r="AB108" s="91"/>
      <c r="AC108" s="91"/>
      <c r="AD108" s="91"/>
      <c r="AE108" s="91"/>
      <c r="AF108" s="91"/>
      <c r="AG108" s="91"/>
      <c r="AH108" s="91"/>
    </row>
    <row r="109" spans="2:34" ht="14.45" customHeight="1" thickBot="1">
      <c r="B109" s="144" t="s">
        <v>14</v>
      </c>
      <c r="C109" s="145"/>
      <c r="D109" s="67"/>
      <c r="E109" s="67"/>
      <c r="F109" s="67"/>
      <c r="G109" s="67"/>
      <c r="H109" s="67"/>
      <c r="I109" s="67"/>
      <c r="J109" s="67"/>
      <c r="K109" s="67"/>
      <c r="L109" s="67"/>
      <c r="M109" s="67"/>
      <c r="N109" s="67"/>
      <c r="O109" s="67"/>
      <c r="P109" s="67"/>
      <c r="Q109" s="67"/>
      <c r="R109" s="67"/>
      <c r="S109" s="67"/>
      <c r="T109" s="67"/>
      <c r="U109" s="67"/>
      <c r="V109" s="67"/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</row>
    <row r="110" spans="2:34" ht="16.5" thickBot="1">
      <c r="B110" s="119" t="s">
        <v>80</v>
      </c>
      <c r="C110" s="120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  <c r="AH110" s="32"/>
    </row>
    <row r="111" spans="2:34" s="79" customFormat="1" ht="16.5" thickBot="1">
      <c r="B111" s="300" t="s">
        <v>81</v>
      </c>
      <c r="C111" s="300"/>
      <c r="D111" s="91"/>
      <c r="E111" s="303" t="s">
        <v>204</v>
      </c>
      <c r="F111" s="303"/>
      <c r="G111" s="91"/>
      <c r="H111" s="91"/>
      <c r="I111" s="91"/>
      <c r="J111" s="91"/>
      <c r="K111" s="91"/>
      <c r="L111" s="91"/>
      <c r="M111" s="91"/>
      <c r="N111" s="91"/>
      <c r="O111" s="91"/>
      <c r="P111" s="91"/>
      <c r="Q111" s="91"/>
      <c r="R111" s="91"/>
      <c r="S111" s="91"/>
      <c r="T111" s="91"/>
      <c r="U111" s="91"/>
      <c r="V111" s="91"/>
      <c r="W111" s="91"/>
      <c r="X111" s="91"/>
      <c r="Y111" s="91"/>
      <c r="Z111" s="91"/>
      <c r="AA111" s="91"/>
      <c r="AB111" s="91"/>
      <c r="AC111" s="91"/>
      <c r="AD111" s="91"/>
      <c r="AE111" s="91"/>
      <c r="AF111" s="91"/>
      <c r="AG111" s="91"/>
      <c r="AH111" s="91"/>
    </row>
    <row r="112" spans="2:34" ht="16.5" thickBot="1">
      <c r="B112" s="121" t="s">
        <v>82</v>
      </c>
      <c r="C112" s="121"/>
      <c r="D112" s="18"/>
      <c r="E112" s="148"/>
      <c r="F112" s="148">
        <f>F$34+F$90+F$102</f>
        <v>0</v>
      </c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</row>
    <row r="113" spans="2:35" ht="16.5" thickBot="1">
      <c r="B113" s="101" t="s">
        <v>83</v>
      </c>
      <c r="C113" s="226" t="s">
        <v>84</v>
      </c>
      <c r="D113" s="11"/>
      <c r="E113" s="101" t="s">
        <v>158</v>
      </c>
      <c r="F113" s="101" t="s">
        <v>18</v>
      </c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</row>
    <row r="114" spans="2:35" ht="93" thickBot="1">
      <c r="B114" s="146" t="s">
        <v>19</v>
      </c>
      <c r="C114" s="106" t="s">
        <v>163</v>
      </c>
      <c r="D114" s="16"/>
      <c r="E114" s="123">
        <f>(1+1/3)/12/12</f>
        <v>9.2592592592592587E-3</v>
      </c>
      <c r="F114" s="149">
        <f>F$112*E114</f>
        <v>0</v>
      </c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25"/>
      <c r="AH114" s="25"/>
    </row>
    <row r="115" spans="2:35" ht="67.5" thickBot="1">
      <c r="B115" s="146" t="s">
        <v>21</v>
      </c>
      <c r="C115" s="147" t="s">
        <v>164</v>
      </c>
      <c r="D115" s="16"/>
      <c r="E115" s="214">
        <f>((2/30/12))</f>
        <v>5.5555555555555558E-3</v>
      </c>
      <c r="F115" s="149">
        <f t="shared" ref="F115:F120" si="1">F$112*E115</f>
        <v>0</v>
      </c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  <c r="AG115" s="25"/>
      <c r="AH115" s="25"/>
    </row>
    <row r="116" spans="2:35" ht="80.25" thickBot="1">
      <c r="B116" s="146" t="s">
        <v>23</v>
      </c>
      <c r="C116" s="147" t="s">
        <v>165</v>
      </c>
      <c r="D116" s="16"/>
      <c r="E116" s="214">
        <v>3.3300000000000001E-3</v>
      </c>
      <c r="F116" s="149">
        <f t="shared" si="1"/>
        <v>0</v>
      </c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  <c r="AG116" s="25"/>
      <c r="AH116" s="25"/>
    </row>
    <row r="117" spans="2:35" ht="80.25" thickBot="1">
      <c r="B117" s="146" t="s">
        <v>25</v>
      </c>
      <c r="C117" s="147" t="s">
        <v>166</v>
      </c>
      <c r="D117" s="16"/>
      <c r="E117" s="214">
        <f>(5/30/12)*0.02</f>
        <v>2.7777777777777778E-4</v>
      </c>
      <c r="F117" s="149">
        <f t="shared" si="1"/>
        <v>0</v>
      </c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  <c r="AG117" s="25"/>
      <c r="AH117" s="25"/>
    </row>
    <row r="118" spans="2:35" ht="80.25" thickBot="1">
      <c r="B118" s="146" t="s">
        <v>27</v>
      </c>
      <c r="C118" s="147" t="s">
        <v>167</v>
      </c>
      <c r="D118" s="16"/>
      <c r="E118" s="214">
        <f>(4/12)/12*0.02*100/100</f>
        <v>5.5555555555555556E-4</v>
      </c>
      <c r="F118" s="149">
        <f t="shared" si="1"/>
        <v>0</v>
      </c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  <c r="AG118" s="25"/>
      <c r="AH118" s="25"/>
    </row>
    <row r="119" spans="2:35" ht="29.25" thickBot="1">
      <c r="B119" s="146" t="s">
        <v>29</v>
      </c>
      <c r="C119" s="147" t="s">
        <v>190</v>
      </c>
      <c r="D119" s="16"/>
      <c r="E119" s="123">
        <f>(5/30)/12</f>
        <v>1.3888888888888888E-2</v>
      </c>
      <c r="F119" s="149">
        <f>F$112*E119</f>
        <v>0</v>
      </c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25"/>
      <c r="AH119" s="25"/>
    </row>
    <row r="120" spans="2:35" ht="16.5" thickBot="1">
      <c r="B120" s="146" t="s">
        <v>31</v>
      </c>
      <c r="C120" s="104" t="s">
        <v>85</v>
      </c>
      <c r="D120" s="31"/>
      <c r="E120" s="150"/>
      <c r="F120" s="149">
        <f t="shared" si="1"/>
        <v>0</v>
      </c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</row>
    <row r="121" spans="2:35" s="79" customFormat="1" ht="15.75" customHeight="1" thickBot="1">
      <c r="B121" s="300" t="s">
        <v>156</v>
      </c>
      <c r="C121" s="300"/>
      <c r="D121" s="77"/>
      <c r="E121" s="133"/>
      <c r="F121" s="125">
        <f>SUM(F114:F120)</f>
        <v>0</v>
      </c>
      <c r="G121" s="81"/>
      <c r="H121" s="81"/>
      <c r="I121" s="81"/>
      <c r="J121" s="81"/>
      <c r="K121" s="81"/>
      <c r="L121" s="81"/>
      <c r="M121" s="81"/>
      <c r="N121" s="81"/>
      <c r="O121" s="81"/>
      <c r="P121" s="81"/>
      <c r="Q121" s="81"/>
      <c r="R121" s="81"/>
      <c r="S121" s="81"/>
      <c r="T121" s="81"/>
      <c r="U121" s="81"/>
      <c r="V121" s="81"/>
      <c r="W121" s="81"/>
      <c r="X121" s="81"/>
      <c r="Y121" s="81"/>
      <c r="Z121" s="81"/>
      <c r="AA121" s="81"/>
      <c r="AB121" s="81"/>
      <c r="AC121" s="81"/>
      <c r="AD121" s="81"/>
      <c r="AE121" s="81"/>
      <c r="AF121" s="81"/>
      <c r="AG121" s="81"/>
      <c r="AH121" s="81"/>
    </row>
    <row r="122" spans="2:35" ht="15.75" customHeight="1">
      <c r="B122" s="86" t="s">
        <v>14</v>
      </c>
      <c r="C122" s="67"/>
      <c r="D122" s="67"/>
      <c r="E122" s="67"/>
      <c r="F122" s="67"/>
      <c r="G122" s="67"/>
      <c r="H122" s="67"/>
      <c r="I122" s="67"/>
      <c r="J122" s="67"/>
      <c r="K122" s="67"/>
      <c r="L122" s="67"/>
      <c r="M122" s="67"/>
      <c r="N122" s="67"/>
      <c r="O122" s="67"/>
      <c r="P122" s="67"/>
      <c r="Q122" s="67"/>
      <c r="R122" s="67"/>
      <c r="S122" s="67"/>
      <c r="T122" s="67"/>
      <c r="U122" s="67"/>
      <c r="V122" s="67"/>
      <c r="W122" s="67"/>
      <c r="X122" s="67"/>
      <c r="Y122" s="67"/>
      <c r="Z122" s="67"/>
      <c r="AA122" s="67"/>
      <c r="AB122" s="67"/>
      <c r="AC122" s="67"/>
      <c r="AD122" s="67"/>
      <c r="AE122" s="67"/>
      <c r="AF122" s="67"/>
      <c r="AG122" s="67"/>
      <c r="AH122" s="67"/>
    </row>
    <row r="123" spans="2:35" ht="15.75" customHeight="1">
      <c r="B123" s="87" t="s">
        <v>86</v>
      </c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</row>
    <row r="124" spans="2:35">
      <c r="B124" s="87" t="s">
        <v>87</v>
      </c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32"/>
    </row>
    <row r="125" spans="2:35" ht="15.75" customHeight="1">
      <c r="B125" s="87" t="s">
        <v>88</v>
      </c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33"/>
    </row>
    <row r="126" spans="2:35" ht="15.75" customHeight="1">
      <c r="B126" s="87" t="s">
        <v>89</v>
      </c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33"/>
    </row>
    <row r="127" spans="2:35" ht="15.75" customHeight="1">
      <c r="B127" s="87" t="s">
        <v>90</v>
      </c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</row>
    <row r="128" spans="2:35" ht="30.95" customHeight="1" thickBot="1">
      <c r="B128" s="7"/>
      <c r="C128" s="7"/>
      <c r="D128" s="7"/>
      <c r="E128" s="7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F128" s="34"/>
      <c r="AG128" s="34"/>
      <c r="AH128" s="34"/>
    </row>
    <row r="129" spans="2:34" s="79" customFormat="1" ht="16.5" thickBot="1">
      <c r="B129" s="301" t="s">
        <v>91</v>
      </c>
      <c r="C129" s="301"/>
      <c r="D129" s="93"/>
      <c r="E129" s="303" t="s">
        <v>203</v>
      </c>
      <c r="F129" s="303"/>
      <c r="G129" s="93"/>
      <c r="H129" s="93"/>
      <c r="I129" s="93"/>
      <c r="J129" s="93"/>
      <c r="K129" s="93"/>
      <c r="L129" s="93"/>
      <c r="M129" s="93"/>
      <c r="N129" s="93"/>
      <c r="O129" s="93"/>
      <c r="P129" s="93"/>
      <c r="Q129" s="93"/>
      <c r="R129" s="93"/>
      <c r="S129" s="93"/>
      <c r="T129" s="93"/>
      <c r="U129" s="93"/>
      <c r="V129" s="93"/>
      <c r="W129" s="93"/>
      <c r="X129" s="93"/>
      <c r="Y129" s="93"/>
      <c r="Z129" s="93"/>
      <c r="AA129" s="93"/>
      <c r="AB129" s="93"/>
      <c r="AC129" s="93"/>
      <c r="AD129" s="93"/>
      <c r="AE129" s="93"/>
      <c r="AF129" s="93"/>
      <c r="AG129" s="93"/>
      <c r="AH129" s="93"/>
    </row>
    <row r="130" spans="2:34" ht="15.75" customHeight="1" thickBot="1">
      <c r="B130" s="151" t="s">
        <v>92</v>
      </c>
      <c r="C130" s="151"/>
      <c r="D130" s="35"/>
      <c r="E130" s="155"/>
      <c r="F130" s="156">
        <f>F$34+F$90+F$102</f>
        <v>0</v>
      </c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</row>
    <row r="131" spans="2:34" ht="16.5" thickBot="1">
      <c r="B131" s="152" t="s">
        <v>93</v>
      </c>
      <c r="C131" s="227" t="s">
        <v>94</v>
      </c>
      <c r="D131" s="37"/>
      <c r="E131" s="157"/>
      <c r="F131" s="157" t="s">
        <v>18</v>
      </c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6"/>
      <c r="R131" s="56"/>
      <c r="S131" s="56"/>
      <c r="T131" s="56"/>
      <c r="U131" s="56"/>
      <c r="V131" s="56"/>
      <c r="W131" s="56"/>
      <c r="X131" s="56"/>
      <c r="Y131" s="56"/>
      <c r="Z131" s="56"/>
      <c r="AA131" s="56"/>
      <c r="AB131" s="56"/>
      <c r="AC131" s="56"/>
      <c r="AD131" s="56"/>
      <c r="AE131" s="56"/>
      <c r="AF131" s="56"/>
      <c r="AG131" s="56"/>
      <c r="AH131" s="56"/>
    </row>
    <row r="132" spans="2:34" ht="39.75" thickBot="1">
      <c r="B132" s="153" t="s">
        <v>19</v>
      </c>
      <c r="C132" s="154" t="s">
        <v>194</v>
      </c>
      <c r="D132" s="28"/>
      <c r="E132" s="135"/>
      <c r="F132" s="136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</row>
    <row r="133" spans="2:34" s="79" customFormat="1" ht="16.5" thickBot="1">
      <c r="B133" s="300" t="s">
        <v>157</v>
      </c>
      <c r="C133" s="300"/>
      <c r="D133" s="83"/>
      <c r="E133" s="137"/>
      <c r="F133" s="125">
        <f>F132</f>
        <v>0</v>
      </c>
      <c r="G133" s="81"/>
      <c r="H133" s="81"/>
      <c r="I133" s="81"/>
      <c r="J133" s="81"/>
      <c r="K133" s="81"/>
      <c r="L133" s="81"/>
      <c r="M133" s="81"/>
      <c r="N133" s="81"/>
      <c r="O133" s="81"/>
      <c r="P133" s="81"/>
      <c r="Q133" s="81"/>
      <c r="R133" s="81"/>
      <c r="S133" s="81"/>
      <c r="T133" s="81"/>
      <c r="U133" s="81"/>
      <c r="V133" s="81"/>
      <c r="W133" s="81"/>
      <c r="X133" s="81"/>
      <c r="Y133" s="81"/>
      <c r="Z133" s="81"/>
      <c r="AA133" s="81"/>
      <c r="AB133" s="81"/>
      <c r="AC133" s="81"/>
      <c r="AD133" s="81"/>
      <c r="AE133" s="81"/>
      <c r="AF133" s="81"/>
      <c r="AG133" s="81"/>
      <c r="AH133" s="81"/>
    </row>
    <row r="134" spans="2:34" ht="30.95" customHeight="1" thickBot="1">
      <c r="B134" s="9"/>
      <c r="C134" s="9"/>
      <c r="D134" s="9"/>
      <c r="E134" s="9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</row>
    <row r="135" spans="2:34" ht="16.5" thickBot="1">
      <c r="B135" s="158" t="s">
        <v>95</v>
      </c>
      <c r="C135" s="158"/>
      <c r="D135" s="14"/>
      <c r="E135" s="302" t="s">
        <v>199</v>
      </c>
      <c r="F135" s="302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</row>
    <row r="136" spans="2:34" ht="16.5" thickBot="1">
      <c r="B136" s="101">
        <v>4</v>
      </c>
      <c r="C136" s="226" t="s">
        <v>96</v>
      </c>
      <c r="D136" s="17"/>
      <c r="E136" s="101"/>
      <c r="F136" s="101" t="s">
        <v>18</v>
      </c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</row>
    <row r="137" spans="2:34" ht="16.5" thickBot="1">
      <c r="B137" s="103" t="s">
        <v>83</v>
      </c>
      <c r="C137" s="99" t="s">
        <v>97</v>
      </c>
      <c r="D137" s="28"/>
      <c r="E137" s="135"/>
      <c r="F137" s="136">
        <f>F$121</f>
        <v>0</v>
      </c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</row>
    <row r="138" spans="2:34" ht="16.5" thickBot="1">
      <c r="B138" s="103" t="s">
        <v>93</v>
      </c>
      <c r="C138" s="99" t="s">
        <v>98</v>
      </c>
      <c r="D138" s="28"/>
      <c r="E138" s="135"/>
      <c r="F138" s="136">
        <f>F$133</f>
        <v>0</v>
      </c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</row>
    <row r="139" spans="2:34" s="79" customFormat="1" ht="16.5" thickBot="1">
      <c r="B139" s="300" t="s">
        <v>153</v>
      </c>
      <c r="C139" s="300"/>
      <c r="D139" s="83"/>
      <c r="E139" s="137"/>
      <c r="F139" s="125">
        <f>SUM(F137:F138)</f>
        <v>0</v>
      </c>
      <c r="G139" s="81"/>
      <c r="H139" s="81"/>
      <c r="I139" s="81"/>
      <c r="J139" s="81"/>
      <c r="K139" s="81"/>
      <c r="L139" s="81"/>
      <c r="M139" s="81"/>
      <c r="N139" s="81"/>
      <c r="O139" s="81"/>
      <c r="P139" s="81"/>
      <c r="Q139" s="81"/>
      <c r="R139" s="81"/>
      <c r="S139" s="81"/>
      <c r="T139" s="81"/>
      <c r="U139" s="81"/>
      <c r="V139" s="81"/>
      <c r="W139" s="81"/>
      <c r="X139" s="81"/>
      <c r="Y139" s="81"/>
      <c r="Z139" s="81"/>
      <c r="AA139" s="81"/>
      <c r="AB139" s="81"/>
      <c r="AC139" s="81"/>
      <c r="AD139" s="81"/>
      <c r="AE139" s="81"/>
      <c r="AF139" s="81"/>
      <c r="AG139" s="81"/>
      <c r="AH139" s="81"/>
    </row>
    <row r="140" spans="2:34" ht="30.95" customHeight="1" thickBot="1">
      <c r="B140" s="9"/>
      <c r="C140" s="9"/>
      <c r="D140" s="9"/>
      <c r="E140" s="9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</row>
    <row r="141" spans="2:34" s="79" customFormat="1" ht="16.5" thickBot="1">
      <c r="B141" s="300" t="s">
        <v>99</v>
      </c>
      <c r="C141" s="300"/>
      <c r="D141" s="91"/>
      <c r="E141" s="302" t="s">
        <v>202</v>
      </c>
      <c r="F141" s="302"/>
      <c r="G141" s="91"/>
      <c r="H141" s="91"/>
      <c r="I141" s="91"/>
      <c r="J141" s="91"/>
      <c r="K141" s="91"/>
      <c r="L141" s="91"/>
      <c r="M141" s="91"/>
      <c r="N141" s="91"/>
      <c r="O141" s="91"/>
      <c r="P141" s="91"/>
      <c r="Q141" s="91"/>
      <c r="R141" s="91"/>
      <c r="S141" s="91"/>
      <c r="T141" s="91"/>
      <c r="U141" s="91"/>
      <c r="V141" s="91"/>
      <c r="W141" s="91"/>
      <c r="X141" s="91"/>
      <c r="Y141" s="91"/>
      <c r="Z141" s="91"/>
      <c r="AA141" s="91"/>
      <c r="AB141" s="91"/>
      <c r="AC141" s="91"/>
      <c r="AD141" s="91"/>
      <c r="AE141" s="91"/>
      <c r="AF141" s="91"/>
      <c r="AG141" s="91"/>
      <c r="AH141" s="91"/>
    </row>
    <row r="142" spans="2:34" ht="16.5" thickBot="1">
      <c r="B142" s="101">
        <v>5</v>
      </c>
      <c r="C142" s="226" t="s">
        <v>100</v>
      </c>
      <c r="D142" s="17"/>
      <c r="E142" s="101"/>
      <c r="F142" s="101" t="s">
        <v>18</v>
      </c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</row>
    <row r="143" spans="2:34" ht="16.5" thickBot="1">
      <c r="B143" s="131" t="s">
        <v>19</v>
      </c>
      <c r="C143" s="106" t="s">
        <v>101</v>
      </c>
      <c r="D143" s="38"/>
      <c r="E143" s="161"/>
      <c r="F143" s="162">
        <f>'1-Dados Básicos'!$E$81</f>
        <v>0</v>
      </c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</row>
    <row r="144" spans="2:34" ht="16.5" thickBot="1">
      <c r="B144" s="131" t="s">
        <v>21</v>
      </c>
      <c r="C144" s="106" t="s">
        <v>102</v>
      </c>
      <c r="D144" s="38"/>
      <c r="E144" s="161"/>
      <c r="F144" s="162">
        <f>'1-Dados Básicos'!$F$62</f>
        <v>0</v>
      </c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</row>
    <row r="145" spans="2:35" ht="16.5" thickBot="1">
      <c r="B145" s="131" t="s">
        <v>23</v>
      </c>
      <c r="C145" s="106" t="s">
        <v>191</v>
      </c>
      <c r="D145" s="38"/>
      <c r="E145" s="161"/>
      <c r="F145" s="162">
        <v>0</v>
      </c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</row>
    <row r="146" spans="2:35" ht="16.5" thickBot="1">
      <c r="B146" s="159" t="s">
        <v>25</v>
      </c>
      <c r="C146" s="160" t="s">
        <v>85</v>
      </c>
      <c r="D146" s="38"/>
      <c r="E146" s="161"/>
      <c r="F146" s="162">
        <v>0</v>
      </c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</row>
    <row r="147" spans="2:35" s="79" customFormat="1" ht="16.5" thickBot="1">
      <c r="B147" s="300" t="s">
        <v>154</v>
      </c>
      <c r="C147" s="300"/>
      <c r="D147" s="96"/>
      <c r="E147" s="163"/>
      <c r="F147" s="164">
        <f>SUM(F143:F146)</f>
        <v>0</v>
      </c>
      <c r="G147" s="97"/>
      <c r="H147" s="97"/>
      <c r="I147" s="97"/>
      <c r="J147" s="97"/>
      <c r="K147" s="97"/>
      <c r="L147" s="97"/>
      <c r="M147" s="97"/>
      <c r="N147" s="97"/>
      <c r="O147" s="97"/>
      <c r="P147" s="97"/>
      <c r="Q147" s="97"/>
      <c r="R147" s="97"/>
      <c r="S147" s="97"/>
      <c r="T147" s="97"/>
      <c r="U147" s="97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  <c r="AF147" s="97"/>
      <c r="AG147" s="97"/>
      <c r="AH147" s="97"/>
    </row>
    <row r="148" spans="2:35" ht="30.95" customHeight="1" thickBot="1">
      <c r="B148" s="9"/>
      <c r="C148" s="9"/>
      <c r="D148" s="9"/>
      <c r="E148" s="9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32"/>
    </row>
    <row r="149" spans="2:35" s="79" customFormat="1" ht="16.5" thickBot="1">
      <c r="B149" s="300" t="s">
        <v>103</v>
      </c>
      <c r="C149" s="300"/>
      <c r="D149" s="91"/>
      <c r="E149" s="302" t="s">
        <v>201</v>
      </c>
      <c r="F149" s="302"/>
      <c r="G149" s="91"/>
      <c r="H149" s="91"/>
      <c r="I149" s="91"/>
      <c r="J149" s="91"/>
      <c r="K149" s="91"/>
      <c r="L149" s="91"/>
      <c r="M149" s="91"/>
      <c r="N149" s="91"/>
      <c r="O149" s="91"/>
      <c r="P149" s="91"/>
      <c r="Q149" s="91"/>
      <c r="R149" s="91"/>
      <c r="S149" s="91"/>
      <c r="T149" s="91"/>
      <c r="U149" s="91"/>
      <c r="V149" s="91"/>
      <c r="W149" s="91"/>
      <c r="X149" s="91"/>
      <c r="Y149" s="91"/>
      <c r="Z149" s="91"/>
      <c r="AA149" s="91"/>
      <c r="AB149" s="91"/>
      <c r="AC149" s="91"/>
      <c r="AD149" s="91"/>
      <c r="AE149" s="91"/>
      <c r="AF149" s="91"/>
      <c r="AG149" s="91"/>
      <c r="AH149" s="91"/>
    </row>
    <row r="150" spans="2:35" ht="16.5" thickBot="1">
      <c r="B150" s="168"/>
      <c r="C150" s="121" t="s">
        <v>104</v>
      </c>
      <c r="D150" s="39"/>
      <c r="E150" s="165"/>
      <c r="F150" s="148">
        <f>F$34+F$90+F$102+F$139+F$147</f>
        <v>0</v>
      </c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  <c r="AH150" s="18"/>
    </row>
    <row r="151" spans="2:35" ht="16.5" thickBot="1">
      <c r="B151" s="168"/>
      <c r="C151" s="121" t="s">
        <v>105</v>
      </c>
      <c r="D151" s="39"/>
      <c r="E151" s="165"/>
      <c r="F151" s="148">
        <f>F$150+F$154</f>
        <v>0</v>
      </c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</row>
    <row r="152" spans="2:35" ht="16.5" thickBot="1">
      <c r="B152" s="168"/>
      <c r="C152" s="121" t="s">
        <v>106</v>
      </c>
      <c r="D152" s="39"/>
      <c r="E152" s="165"/>
      <c r="F152" s="148">
        <f>(F$151+F$155)/(1-E156)</f>
        <v>0</v>
      </c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  <c r="AH152" s="18"/>
    </row>
    <row r="153" spans="2:35" ht="16.5" thickBot="1">
      <c r="B153" s="101">
        <v>6</v>
      </c>
      <c r="C153" s="226" t="s">
        <v>107</v>
      </c>
      <c r="D153" s="11"/>
      <c r="E153" s="101" t="s">
        <v>158</v>
      </c>
      <c r="F153" s="101" t="s">
        <v>18</v>
      </c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</row>
    <row r="154" spans="2:35" ht="14.45" customHeight="1" thickBot="1">
      <c r="B154" s="103" t="s">
        <v>19</v>
      </c>
      <c r="C154" s="106" t="s">
        <v>108</v>
      </c>
      <c r="D154" s="16"/>
      <c r="E154" s="123">
        <f>'1-Dados Básicos'!F67</f>
        <v>0</v>
      </c>
      <c r="F154" s="111">
        <f>F$150*E154</f>
        <v>0</v>
      </c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  <c r="V154" s="57"/>
      <c r="W154" s="57"/>
      <c r="X154" s="57"/>
      <c r="Y154" s="57"/>
      <c r="Z154" s="57"/>
      <c r="AA154" s="57"/>
      <c r="AB154" s="57"/>
      <c r="AC154" s="57"/>
      <c r="AD154" s="57"/>
      <c r="AE154" s="57"/>
      <c r="AF154" s="57"/>
      <c r="AG154" s="57"/>
      <c r="AH154" s="57"/>
    </row>
    <row r="155" spans="2:35" ht="16.5" thickBot="1">
      <c r="B155" s="103" t="s">
        <v>21</v>
      </c>
      <c r="C155" s="106" t="s">
        <v>109</v>
      </c>
      <c r="D155" s="16"/>
      <c r="E155" s="123">
        <f>'1-Dados Básicos'!F68</f>
        <v>0</v>
      </c>
      <c r="F155" s="111">
        <f>F$151*E155</f>
        <v>0</v>
      </c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  <c r="V155" s="57"/>
      <c r="W155" s="57"/>
      <c r="X155" s="57"/>
      <c r="Y155" s="57"/>
      <c r="Z155" s="57"/>
      <c r="AA155" s="57"/>
      <c r="AB155" s="57"/>
      <c r="AC155" s="57"/>
      <c r="AD155" s="57"/>
      <c r="AE155" s="57"/>
      <c r="AF155" s="57"/>
      <c r="AG155" s="57"/>
      <c r="AH155" s="57"/>
    </row>
    <row r="156" spans="2:35" ht="16.5" thickBot="1">
      <c r="B156" s="103" t="s">
        <v>23</v>
      </c>
      <c r="C156" s="99" t="s">
        <v>110</v>
      </c>
      <c r="D156" s="15"/>
      <c r="E156" s="122">
        <f>SUM(E157:E161)</f>
        <v>0</v>
      </c>
      <c r="F156" s="166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51"/>
      <c r="AB156" s="51"/>
      <c r="AC156" s="51"/>
      <c r="AD156" s="51"/>
      <c r="AE156" s="51"/>
      <c r="AF156" s="51"/>
      <c r="AG156" s="51"/>
      <c r="AH156" s="51"/>
    </row>
    <row r="157" spans="2:35" ht="16.5" thickBot="1">
      <c r="B157" s="103"/>
      <c r="C157" s="99" t="s">
        <v>111</v>
      </c>
      <c r="D157" s="15"/>
      <c r="E157" s="122">
        <f>'1-Dados Básicos'!F48</f>
        <v>0</v>
      </c>
      <c r="F157" s="111">
        <f>F$152*E157</f>
        <v>0</v>
      </c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  <c r="AA157" s="51"/>
      <c r="AB157" s="51"/>
      <c r="AC157" s="51"/>
      <c r="AD157" s="51"/>
      <c r="AE157" s="51"/>
      <c r="AF157" s="51"/>
      <c r="AG157" s="51"/>
      <c r="AH157" s="51"/>
    </row>
    <row r="158" spans="2:35" ht="16.5" thickBot="1">
      <c r="B158" s="103"/>
      <c r="C158" s="99" t="s">
        <v>112</v>
      </c>
      <c r="D158" s="15"/>
      <c r="E158" s="122">
        <f>'1-Dados Básicos'!F49</f>
        <v>0</v>
      </c>
      <c r="F158" s="111">
        <f t="shared" ref="F158" si="2">F$152*E158</f>
        <v>0</v>
      </c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  <c r="AB158" s="51"/>
      <c r="AC158" s="51"/>
      <c r="AD158" s="51"/>
      <c r="AE158" s="51"/>
      <c r="AF158" s="51"/>
      <c r="AG158" s="51"/>
      <c r="AH158" s="51"/>
    </row>
    <row r="159" spans="2:35" ht="16.5" thickBot="1">
      <c r="B159" s="103"/>
      <c r="C159" s="99" t="s">
        <v>113</v>
      </c>
      <c r="D159" s="15"/>
      <c r="E159" s="122">
        <f>'1-Dados Básicos'!F50</f>
        <v>0</v>
      </c>
      <c r="F159" s="111">
        <f>F$152*E159</f>
        <v>0</v>
      </c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  <c r="AC159" s="51"/>
      <c r="AD159" s="51"/>
      <c r="AE159" s="51"/>
      <c r="AF159" s="51"/>
      <c r="AG159" s="51"/>
      <c r="AH159" s="51"/>
    </row>
    <row r="160" spans="2:35" ht="16.5" thickBot="1">
      <c r="B160" s="103"/>
      <c r="C160" s="99" t="s">
        <v>114</v>
      </c>
      <c r="D160" s="15"/>
      <c r="E160" s="122">
        <f>'1-Dados Básicos'!F51</f>
        <v>0</v>
      </c>
      <c r="F160" s="111">
        <f>F$152*E160</f>
        <v>0</v>
      </c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1"/>
      <c r="AB160" s="51"/>
      <c r="AC160" s="51"/>
      <c r="AD160" s="51"/>
      <c r="AE160" s="51"/>
      <c r="AF160" s="51"/>
      <c r="AG160" s="51"/>
      <c r="AH160" s="51"/>
    </row>
    <row r="161" spans="2:35" ht="64.5" thickBot="1">
      <c r="B161" s="103"/>
      <c r="C161" s="99" t="s">
        <v>309</v>
      </c>
      <c r="D161" s="15"/>
      <c r="E161" s="122">
        <f>'1-Dados Básicos'!F52</f>
        <v>0</v>
      </c>
      <c r="F161" s="111">
        <f>F$152*E161</f>
        <v>0</v>
      </c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  <c r="AC161" s="51"/>
      <c r="AD161" s="51"/>
      <c r="AE161" s="51"/>
      <c r="AF161" s="51"/>
      <c r="AG161" s="51"/>
      <c r="AH161" s="51"/>
    </row>
    <row r="162" spans="2:35" s="79" customFormat="1" ht="19.5" customHeight="1" thickBot="1">
      <c r="B162" s="300" t="s">
        <v>155</v>
      </c>
      <c r="C162" s="300"/>
      <c r="D162" s="84"/>
      <c r="E162" s="143"/>
      <c r="F162" s="116">
        <f>SUM(F154:F161)</f>
        <v>0</v>
      </c>
      <c r="G162" s="78"/>
      <c r="H162" s="78"/>
      <c r="I162" s="78"/>
      <c r="J162" s="78"/>
      <c r="K162" s="78"/>
      <c r="L162" s="78"/>
      <c r="M162" s="78"/>
      <c r="N162" s="78"/>
      <c r="O162" s="78"/>
      <c r="P162" s="78"/>
      <c r="Q162" s="78"/>
      <c r="R162" s="78"/>
      <c r="S162" s="78"/>
      <c r="T162" s="78"/>
      <c r="U162" s="78"/>
      <c r="V162" s="78"/>
      <c r="W162" s="78"/>
      <c r="X162" s="78"/>
      <c r="Y162" s="78"/>
      <c r="Z162" s="78"/>
      <c r="AA162" s="78"/>
      <c r="AB162" s="78"/>
      <c r="AC162" s="78"/>
      <c r="AD162" s="78"/>
      <c r="AE162" s="78"/>
      <c r="AF162" s="78"/>
      <c r="AG162" s="78"/>
      <c r="AH162" s="78"/>
    </row>
    <row r="163" spans="2:35">
      <c r="B163" s="167" t="s">
        <v>14</v>
      </c>
      <c r="C163" s="72"/>
      <c r="D163" s="71"/>
      <c r="E163" s="72"/>
      <c r="F163" s="72"/>
      <c r="G163" s="71"/>
      <c r="H163" s="72"/>
      <c r="I163" s="72"/>
      <c r="J163" s="72"/>
      <c r="K163" s="72"/>
      <c r="L163" s="72"/>
      <c r="M163" s="72"/>
      <c r="N163" s="72"/>
      <c r="O163" s="72"/>
      <c r="P163" s="72"/>
      <c r="Q163" s="72"/>
      <c r="R163" s="72"/>
      <c r="S163" s="72"/>
      <c r="T163" s="72"/>
      <c r="U163" s="72"/>
      <c r="V163" s="72"/>
      <c r="W163" s="72"/>
      <c r="X163" s="72"/>
      <c r="Y163" s="72"/>
      <c r="Z163" s="72"/>
      <c r="AA163" s="72"/>
      <c r="AB163" s="72"/>
      <c r="AC163" s="72"/>
      <c r="AD163" s="72"/>
      <c r="AE163" s="72"/>
      <c r="AF163" s="72"/>
      <c r="AG163" s="72"/>
      <c r="AH163" s="72"/>
    </row>
    <row r="164" spans="2:35" ht="15.75" customHeight="1">
      <c r="B164" s="90" t="s">
        <v>115</v>
      </c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</row>
    <row r="165" spans="2:35">
      <c r="B165" s="90" t="s">
        <v>116</v>
      </c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3"/>
    </row>
    <row r="166" spans="2:35">
      <c r="B166" s="8"/>
      <c r="C166" s="8"/>
      <c r="D166" s="8"/>
      <c r="E166" s="8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</row>
    <row r="167" spans="2:35" ht="16.5" thickBot="1">
      <c r="B167" s="9"/>
      <c r="C167" s="9"/>
      <c r="D167" s="9"/>
      <c r="E167" s="9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</row>
    <row r="168" spans="2:35" s="79" customFormat="1" ht="16.5" thickBot="1">
      <c r="B168" s="300" t="s">
        <v>117</v>
      </c>
      <c r="C168" s="300"/>
      <c r="D168" s="91"/>
      <c r="E168" s="302" t="s">
        <v>200</v>
      </c>
      <c r="F168" s="302"/>
      <c r="G168" s="91"/>
      <c r="H168" s="91"/>
      <c r="I168" s="91"/>
      <c r="J168" s="91"/>
      <c r="K168" s="91"/>
      <c r="L168" s="91"/>
      <c r="M168" s="91"/>
      <c r="N168" s="91"/>
      <c r="O168" s="91"/>
      <c r="P168" s="91"/>
      <c r="Q168" s="91"/>
      <c r="R168" s="91"/>
      <c r="S168" s="91"/>
      <c r="T168" s="91"/>
      <c r="U168" s="91"/>
      <c r="V168" s="91"/>
      <c r="W168" s="91"/>
      <c r="X168" s="91"/>
      <c r="Y168" s="91"/>
      <c r="Z168" s="91"/>
      <c r="AA168" s="91"/>
      <c r="AB168" s="91"/>
      <c r="AC168" s="91"/>
      <c r="AD168" s="91"/>
      <c r="AE168" s="91"/>
      <c r="AF168" s="91"/>
      <c r="AG168" s="91"/>
      <c r="AH168" s="91"/>
    </row>
    <row r="169" spans="2:35" ht="16.5" thickBot="1">
      <c r="B169" s="101"/>
      <c r="C169" s="101" t="s">
        <v>118</v>
      </c>
      <c r="D169" s="17"/>
      <c r="E169" s="101"/>
      <c r="F169" s="101" t="s">
        <v>18</v>
      </c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</row>
    <row r="170" spans="2:35" ht="16.5" thickBot="1">
      <c r="B170" s="98" t="s">
        <v>19</v>
      </c>
      <c r="C170" s="99" t="s">
        <v>16</v>
      </c>
      <c r="D170" s="28"/>
      <c r="E170" s="135"/>
      <c r="F170" s="136">
        <f>F34</f>
        <v>0</v>
      </c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  <c r="AH170" s="49"/>
    </row>
    <row r="171" spans="2:35" ht="16.5" thickBot="1">
      <c r="B171" s="98" t="s">
        <v>21</v>
      </c>
      <c r="C171" s="99" t="s">
        <v>32</v>
      </c>
      <c r="D171" s="28"/>
      <c r="E171" s="135"/>
      <c r="F171" s="136">
        <f>F90</f>
        <v>0</v>
      </c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  <c r="AG171" s="49"/>
      <c r="AH171" s="49"/>
    </row>
    <row r="172" spans="2:35" ht="16.5" thickBot="1">
      <c r="B172" s="98" t="s">
        <v>23</v>
      </c>
      <c r="C172" s="99" t="s">
        <v>70</v>
      </c>
      <c r="D172" s="28"/>
      <c r="E172" s="135"/>
      <c r="F172" s="136">
        <f>F102</f>
        <v>0</v>
      </c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</row>
    <row r="173" spans="2:35" ht="16.5" thickBot="1">
      <c r="B173" s="98" t="s">
        <v>25</v>
      </c>
      <c r="C173" s="99" t="s">
        <v>79</v>
      </c>
      <c r="D173" s="28"/>
      <c r="E173" s="135"/>
      <c r="F173" s="136">
        <f>F139</f>
        <v>0</v>
      </c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  <c r="AH173" s="49"/>
    </row>
    <row r="174" spans="2:35" ht="16.5" thickBot="1">
      <c r="B174" s="98" t="s">
        <v>27</v>
      </c>
      <c r="C174" s="99" t="s">
        <v>99</v>
      </c>
      <c r="D174" s="28"/>
      <c r="E174" s="135"/>
      <c r="F174" s="136">
        <f>F147</f>
        <v>0</v>
      </c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  <c r="AH174" s="49"/>
    </row>
    <row r="175" spans="2:35" ht="14.45" customHeight="1" thickBot="1">
      <c r="B175" s="306" t="s">
        <v>193</v>
      </c>
      <c r="C175" s="306"/>
      <c r="D175" s="29"/>
      <c r="E175" s="169"/>
      <c r="F175" s="170">
        <f>SUM(F170:F174)</f>
        <v>0</v>
      </c>
      <c r="G175" s="52"/>
      <c r="H175" s="52"/>
      <c r="I175" s="52"/>
      <c r="J175" s="52"/>
      <c r="K175" s="52"/>
      <c r="L175" s="52"/>
      <c r="M175" s="52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  <c r="AA175" s="52"/>
      <c r="AB175" s="52"/>
      <c r="AC175" s="52"/>
      <c r="AD175" s="52"/>
      <c r="AE175" s="52"/>
      <c r="AF175" s="52"/>
      <c r="AG175" s="52"/>
      <c r="AH175" s="52"/>
    </row>
    <row r="176" spans="2:35" ht="16.5" thickBot="1">
      <c r="B176" s="98" t="s">
        <v>29</v>
      </c>
      <c r="C176" s="99" t="s">
        <v>119</v>
      </c>
      <c r="D176" s="28"/>
      <c r="E176" s="135"/>
      <c r="F176" s="136">
        <f>F162</f>
        <v>0</v>
      </c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  <c r="AG176" s="49"/>
      <c r="AH176" s="49"/>
    </row>
    <row r="177" spans="2:34" s="79" customFormat="1" ht="14.45" customHeight="1" thickBot="1">
      <c r="B177" s="300" t="s">
        <v>177</v>
      </c>
      <c r="C177" s="300"/>
      <c r="D177" s="83"/>
      <c r="E177" s="137"/>
      <c r="F177" s="125">
        <f>F175+F176</f>
        <v>0</v>
      </c>
      <c r="G177" s="81"/>
      <c r="H177" s="81"/>
      <c r="I177" s="81"/>
      <c r="J177" s="81"/>
      <c r="K177" s="81"/>
      <c r="L177" s="81"/>
      <c r="M177" s="81"/>
      <c r="N177" s="81"/>
      <c r="O177" s="81"/>
      <c r="P177" s="81"/>
      <c r="Q177" s="81"/>
      <c r="R177" s="81"/>
      <c r="S177" s="81"/>
      <c r="T177" s="81"/>
      <c r="U177" s="81"/>
      <c r="V177" s="81"/>
      <c r="W177" s="81"/>
      <c r="X177" s="81"/>
      <c r="Y177" s="81"/>
      <c r="Z177" s="81"/>
      <c r="AA177" s="81"/>
      <c r="AB177" s="81"/>
      <c r="AC177" s="81"/>
      <c r="AD177" s="81"/>
      <c r="AE177" s="81"/>
      <c r="AF177" s="81"/>
      <c r="AG177" s="81"/>
      <c r="AH177" s="81"/>
    </row>
    <row r="178" spans="2:34" ht="16.5" thickBot="1">
      <c r="B178" s="300" t="s">
        <v>178</v>
      </c>
      <c r="C178" s="300"/>
      <c r="E178" s="160"/>
      <c r="F178" s="159">
        <f>'1-Dados Básicos'!F26</f>
        <v>1</v>
      </c>
    </row>
    <row r="179" spans="2:34" ht="16.5" thickBot="1">
      <c r="B179" s="300" t="s">
        <v>192</v>
      </c>
      <c r="C179" s="300"/>
      <c r="E179" s="160"/>
      <c r="F179" s="175">
        <f>F177*F178</f>
        <v>0</v>
      </c>
    </row>
    <row r="180" spans="2:34" ht="30.95" customHeight="1" thickBot="1"/>
    <row r="181" spans="2:34" s="79" customFormat="1" ht="16.5" thickBot="1">
      <c r="B181" s="300" t="s">
        <v>172</v>
      </c>
      <c r="C181" s="300"/>
      <c r="D181" s="91"/>
      <c r="E181" s="302" t="s">
        <v>172</v>
      </c>
      <c r="F181" s="302"/>
      <c r="G181" s="91"/>
      <c r="H181" s="91"/>
      <c r="I181" s="91"/>
      <c r="J181" s="91"/>
      <c r="K181" s="91"/>
      <c r="L181" s="91"/>
      <c r="M181" s="91"/>
      <c r="N181" s="91"/>
      <c r="O181" s="91"/>
      <c r="P181" s="91"/>
      <c r="Q181" s="91"/>
      <c r="R181" s="91"/>
      <c r="S181" s="91"/>
      <c r="T181" s="91"/>
      <c r="U181" s="91"/>
      <c r="V181" s="91"/>
      <c r="W181" s="91"/>
      <c r="X181" s="91"/>
      <c r="Y181" s="91"/>
      <c r="Z181" s="91"/>
      <c r="AA181" s="91"/>
      <c r="AB181" s="91"/>
      <c r="AC181" s="91"/>
      <c r="AD181" s="91"/>
      <c r="AE181" s="91"/>
      <c r="AF181" s="91"/>
      <c r="AG181" s="91"/>
      <c r="AH181" s="91"/>
    </row>
    <row r="182" spans="2:34" ht="16.5" thickBot="1">
      <c r="B182" s="159" t="s">
        <v>19</v>
      </c>
      <c r="C182" s="160" t="s">
        <v>173</v>
      </c>
      <c r="E182" s="174">
        <v>8.3299999999999999E-2</v>
      </c>
      <c r="F182" s="136">
        <f>F$34*E182</f>
        <v>0</v>
      </c>
    </row>
    <row r="183" spans="2:34" ht="16.5" thickBot="1">
      <c r="B183" s="159" t="s">
        <v>21</v>
      </c>
      <c r="C183" s="160" t="s">
        <v>174</v>
      </c>
      <c r="E183" s="174">
        <v>0.121</v>
      </c>
      <c r="F183" s="136">
        <f t="shared" ref="F183:F185" si="3">F$34*E183</f>
        <v>0</v>
      </c>
    </row>
    <row r="184" spans="2:34" ht="16.5" thickBot="1">
      <c r="B184" s="159" t="s">
        <v>23</v>
      </c>
      <c r="C184" s="160" t="s">
        <v>175</v>
      </c>
      <c r="E184" s="174">
        <v>0.04</v>
      </c>
      <c r="F184" s="136">
        <f t="shared" si="3"/>
        <v>0</v>
      </c>
    </row>
    <row r="185" spans="2:34" ht="16.5" thickBot="1">
      <c r="B185" s="159" t="s">
        <v>25</v>
      </c>
      <c r="C185" s="160" t="s">
        <v>176</v>
      </c>
      <c r="E185" s="174">
        <f>IF(E54&lt;=1%,7.39%,IF(E54&gt;=3%,7.82%,7.6%))</f>
        <v>7.8200000000000006E-2</v>
      </c>
      <c r="F185" s="136">
        <f t="shared" si="3"/>
        <v>0</v>
      </c>
    </row>
    <row r="186" spans="2:34" s="79" customFormat="1" ht="16.5" thickBot="1">
      <c r="B186" s="300" t="s">
        <v>180</v>
      </c>
      <c r="C186" s="300"/>
      <c r="D186" s="91"/>
      <c r="E186" s="158"/>
      <c r="F186" s="125">
        <f>SUM(F182:F185)</f>
        <v>0</v>
      </c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  <c r="Z186" s="91"/>
      <c r="AA186" s="91"/>
      <c r="AB186" s="91"/>
      <c r="AC186" s="91"/>
      <c r="AD186" s="91"/>
      <c r="AE186" s="91"/>
      <c r="AF186" s="91"/>
      <c r="AG186" s="91"/>
      <c r="AH186" s="91"/>
    </row>
    <row r="187" spans="2:34" s="79" customFormat="1" ht="16.5" thickBot="1">
      <c r="B187" s="300" t="s">
        <v>179</v>
      </c>
      <c r="C187" s="300"/>
      <c r="D187" s="91"/>
      <c r="E187" s="158"/>
      <c r="F187" s="125">
        <f>F178*F186</f>
        <v>0</v>
      </c>
      <c r="G187" s="91"/>
      <c r="H187" s="91"/>
      <c r="I187" s="91"/>
      <c r="J187" s="91"/>
      <c r="K187" s="91"/>
      <c r="L187" s="91"/>
      <c r="M187" s="91"/>
      <c r="N187" s="91"/>
      <c r="O187" s="91"/>
      <c r="P187" s="91"/>
      <c r="Q187" s="91"/>
      <c r="R187" s="91"/>
      <c r="S187" s="91"/>
      <c r="T187" s="91"/>
      <c r="U187" s="91"/>
      <c r="V187" s="91"/>
      <c r="W187" s="91"/>
      <c r="X187" s="91"/>
      <c r="Y187" s="91"/>
      <c r="Z187" s="91"/>
      <c r="AA187" s="91"/>
      <c r="AB187" s="91"/>
      <c r="AC187" s="91"/>
      <c r="AD187" s="91"/>
      <c r="AE187" s="91"/>
      <c r="AF187" s="91"/>
      <c r="AG187" s="91"/>
      <c r="AH187" s="91"/>
    </row>
  </sheetData>
  <mergeCells count="57">
    <mergeCell ref="E181:F181"/>
    <mergeCell ref="B168:C168"/>
    <mergeCell ref="E168:F168"/>
    <mergeCell ref="B175:C175"/>
    <mergeCell ref="B177:C177"/>
    <mergeCell ref="B186:C186"/>
    <mergeCell ref="B187:C187"/>
    <mergeCell ref="B178:C178"/>
    <mergeCell ref="B179:C179"/>
    <mergeCell ref="B181:C181"/>
    <mergeCell ref="B147:C147"/>
    <mergeCell ref="B149:C149"/>
    <mergeCell ref="E149:F149"/>
    <mergeCell ref="B162:C162"/>
    <mergeCell ref="E135:F135"/>
    <mergeCell ref="B139:C139"/>
    <mergeCell ref="B141:C141"/>
    <mergeCell ref="E141:F141"/>
    <mergeCell ref="B121:C121"/>
    <mergeCell ref="B129:C129"/>
    <mergeCell ref="E129:F129"/>
    <mergeCell ref="B133:C133"/>
    <mergeCell ref="B108:C108"/>
    <mergeCell ref="E108:F108"/>
    <mergeCell ref="B111:C111"/>
    <mergeCell ref="E111:F111"/>
    <mergeCell ref="B90:C90"/>
    <mergeCell ref="B92:C92"/>
    <mergeCell ref="E92:F92"/>
    <mergeCell ref="B102:C102"/>
    <mergeCell ref="B72:C72"/>
    <mergeCell ref="E72:F72"/>
    <mergeCell ref="B80:C80"/>
    <mergeCell ref="B85:C85"/>
    <mergeCell ref="E85:F85"/>
    <mergeCell ref="B47:C47"/>
    <mergeCell ref="B49:C49"/>
    <mergeCell ref="E49:F49"/>
    <mergeCell ref="B60:C60"/>
    <mergeCell ref="B34:C34"/>
    <mergeCell ref="B38:C38"/>
    <mergeCell ref="E38:F38"/>
    <mergeCell ref="B43:C43"/>
    <mergeCell ref="E43:F43"/>
    <mergeCell ref="E16:F16"/>
    <mergeCell ref="E13:F13"/>
    <mergeCell ref="E14:F14"/>
    <mergeCell ref="E19:F19"/>
    <mergeCell ref="B25:C25"/>
    <mergeCell ref="E25:F25"/>
    <mergeCell ref="E17:F17"/>
    <mergeCell ref="E18:F18"/>
    <mergeCell ref="B2:C2"/>
    <mergeCell ref="B3:C3"/>
    <mergeCell ref="B11:C11"/>
    <mergeCell ref="E12:F12"/>
    <mergeCell ref="E15:F15"/>
  </mergeCells>
  <printOptions horizontalCentered="1"/>
  <pageMargins left="0.19685039370078741" right="0.19685039370078741" top="0.39370078740157483" bottom="0.39370078740157483" header="0.31496062992125984" footer="0.31496062992125984"/>
  <pageSetup paperSize="9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289A9-D2EC-49FD-AB11-0650DFA966CA}">
  <dimension ref="B2:V29"/>
  <sheetViews>
    <sheetView topLeftCell="A16" zoomScale="90" zoomScaleNormal="90" zoomScaleSheetLayoutView="100" workbookViewId="0">
      <selection activeCell="O21" sqref="O21"/>
    </sheetView>
  </sheetViews>
  <sheetFormatPr defaultRowHeight="15"/>
  <cols>
    <col min="1" max="1" width="4.5703125" style="187" customWidth="1"/>
    <col min="2" max="2" width="8.140625" style="187" customWidth="1"/>
    <col min="3" max="3" width="5.85546875" style="190" customWidth="1"/>
    <col min="4" max="4" width="30.5703125" style="191" customWidth="1"/>
    <col min="5" max="5" width="9.140625" style="190"/>
    <col min="6" max="6" width="12.140625" style="190" customWidth="1"/>
    <col min="7" max="7" width="5.5703125" style="190" customWidth="1"/>
    <col min="8" max="9" width="13.7109375" style="190" customWidth="1"/>
    <col min="10" max="10" width="5.5703125" style="190" customWidth="1"/>
    <col min="11" max="11" width="13.7109375" style="190" customWidth="1"/>
    <col min="12" max="12" width="14.85546875" style="190" customWidth="1"/>
    <col min="13" max="13" width="5.5703125" style="190" customWidth="1"/>
    <col min="14" max="15" width="13.7109375" style="190" customWidth="1"/>
    <col min="16" max="16" width="5.5703125" style="190" customWidth="1"/>
    <col min="17" max="18" width="13.7109375" style="190" customWidth="1"/>
    <col min="19" max="19" width="7.7109375" style="190" customWidth="1"/>
    <col min="20" max="20" width="15.5703125" style="190" customWidth="1"/>
    <col min="21" max="21" width="16.42578125" style="190" customWidth="1"/>
    <col min="22" max="22" width="17.5703125" style="190" customWidth="1"/>
    <col min="23" max="16384" width="9.140625" style="187"/>
  </cols>
  <sheetData>
    <row r="2" spans="2:22" ht="15.75">
      <c r="B2" s="237" t="str">
        <f>'1-Dados Básicos'!$B$2</f>
        <v>Pregão Eletrônico nº XX/2024-DPF/FIG/PR (UG 200366)</v>
      </c>
    </row>
    <row r="3" spans="2:22" ht="15.75">
      <c r="B3" s="237" t="str">
        <f>'1-Dados Básicos'!$B$3</f>
        <v>Processo Administrativo nº 08389.007062/2024-22</v>
      </c>
    </row>
    <row r="5" spans="2:22" ht="33.75" customHeight="1">
      <c r="B5" s="344" t="s">
        <v>317</v>
      </c>
      <c r="C5" s="344"/>
      <c r="D5" s="343" t="s">
        <v>318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3"/>
      <c r="R5" s="343"/>
      <c r="S5" s="343"/>
      <c r="T5" s="343"/>
      <c r="U5" s="343"/>
      <c r="V5" s="343"/>
    </row>
    <row r="7" spans="2:22">
      <c r="B7" s="187" t="s">
        <v>248</v>
      </c>
    </row>
    <row r="9" spans="2:22">
      <c r="B9" s="187" t="s">
        <v>247</v>
      </c>
    </row>
    <row r="11" spans="2:22" ht="15.75" thickBot="1"/>
    <row r="12" spans="2:22" ht="19.5" thickBot="1">
      <c r="B12" s="338" t="s">
        <v>240</v>
      </c>
      <c r="C12" s="339"/>
      <c r="D12" s="339"/>
      <c r="E12" s="339"/>
      <c r="F12" s="339"/>
      <c r="G12" s="339"/>
      <c r="H12" s="339"/>
      <c r="I12" s="339"/>
      <c r="J12" s="339"/>
      <c r="K12" s="339"/>
      <c r="L12" s="339"/>
      <c r="M12" s="339"/>
      <c r="N12" s="339"/>
      <c r="O12" s="339"/>
      <c r="P12" s="339"/>
      <c r="Q12" s="339"/>
      <c r="R12" s="339"/>
      <c r="S12" s="339"/>
      <c r="T12" s="339"/>
      <c r="U12" s="339"/>
      <c r="V12" s="340"/>
    </row>
    <row r="13" spans="2:22" ht="15.75" customHeight="1" thickBot="1">
      <c r="B13" s="321" t="s">
        <v>226</v>
      </c>
      <c r="C13" s="323" t="s">
        <v>227</v>
      </c>
      <c r="D13" s="325" t="s">
        <v>228</v>
      </c>
      <c r="E13" s="323" t="s">
        <v>229</v>
      </c>
      <c r="F13" s="323" t="s">
        <v>230</v>
      </c>
      <c r="G13" s="315" t="s">
        <v>13</v>
      </c>
      <c r="H13" s="316"/>
      <c r="I13" s="317"/>
      <c r="J13" s="329" t="s">
        <v>210</v>
      </c>
      <c r="K13" s="330"/>
      <c r="L13" s="331"/>
      <c r="M13" s="332" t="s">
        <v>251</v>
      </c>
      <c r="N13" s="333"/>
      <c r="O13" s="334"/>
      <c r="P13" s="335" t="s">
        <v>220</v>
      </c>
      <c r="Q13" s="336"/>
      <c r="R13" s="337"/>
      <c r="S13" s="325" t="s">
        <v>275</v>
      </c>
      <c r="T13" s="325" t="s">
        <v>260</v>
      </c>
      <c r="U13" s="323" t="s">
        <v>261</v>
      </c>
      <c r="V13" s="327" t="s">
        <v>232</v>
      </c>
    </row>
    <row r="14" spans="2:22" s="190" customFormat="1" ht="45.75" thickBot="1">
      <c r="B14" s="322"/>
      <c r="C14" s="324"/>
      <c r="D14" s="326"/>
      <c r="E14" s="324"/>
      <c r="F14" s="324"/>
      <c r="G14" s="255" t="s">
        <v>250</v>
      </c>
      <c r="H14" s="256" t="s">
        <v>252</v>
      </c>
      <c r="I14" s="256" t="s">
        <v>253</v>
      </c>
      <c r="J14" s="263" t="s">
        <v>250</v>
      </c>
      <c r="K14" s="264" t="s">
        <v>254</v>
      </c>
      <c r="L14" s="264" t="s">
        <v>255</v>
      </c>
      <c r="M14" s="277" t="s">
        <v>250</v>
      </c>
      <c r="N14" s="278" t="s">
        <v>256</v>
      </c>
      <c r="O14" s="278" t="s">
        <v>257</v>
      </c>
      <c r="P14" s="279" t="s">
        <v>250</v>
      </c>
      <c r="Q14" s="280" t="s">
        <v>258</v>
      </c>
      <c r="R14" s="280" t="s">
        <v>259</v>
      </c>
      <c r="S14" s="326"/>
      <c r="T14" s="326"/>
      <c r="U14" s="324"/>
      <c r="V14" s="328"/>
    </row>
    <row r="15" spans="2:22" ht="30.75" thickBot="1">
      <c r="B15" s="318">
        <v>1</v>
      </c>
      <c r="C15" s="199">
        <v>1</v>
      </c>
      <c r="D15" s="200" t="str">
        <f>'1-Dados Básicos'!B25</f>
        <v>Auxiliar Administrativo
COM periculosidade</v>
      </c>
      <c r="E15" s="199">
        <f>'1-Dados Básicos'!H25</f>
        <v>5380</v>
      </c>
      <c r="F15" s="199" t="s">
        <v>241</v>
      </c>
      <c r="G15" s="199">
        <f>'1-Dados Básicos'!C25</f>
        <v>6</v>
      </c>
      <c r="H15" s="201">
        <f>'2-CASCAVEL'!F177</f>
        <v>0</v>
      </c>
      <c r="I15" s="201">
        <f>G15*H15</f>
        <v>0</v>
      </c>
      <c r="J15" s="199">
        <f>'1-Dados Básicos'!D25</f>
        <v>5</v>
      </c>
      <c r="K15" s="201">
        <f>'3-FOZ DO IGUAÇU'!F177</f>
        <v>0</v>
      </c>
      <c r="L15" s="201">
        <f>J15*K15</f>
        <v>0</v>
      </c>
      <c r="M15" s="199">
        <f>'1-Dados Básicos'!E25</f>
        <v>6</v>
      </c>
      <c r="N15" s="201">
        <f>'4-GUAÍRA'!F177</f>
        <v>0</v>
      </c>
      <c r="O15" s="201">
        <f>M15*N15</f>
        <v>0</v>
      </c>
      <c r="P15" s="199">
        <f>'1-Dados Básicos'!F25</f>
        <v>0</v>
      </c>
      <c r="Q15" s="201"/>
      <c r="R15" s="201">
        <f>P15*Q15</f>
        <v>0</v>
      </c>
      <c r="S15" s="199">
        <f>G15+J15+M15+P15</f>
        <v>17</v>
      </c>
      <c r="T15" s="201">
        <f>I15+L15+O15+R15</f>
        <v>0</v>
      </c>
      <c r="U15" s="201">
        <f>T15*12</f>
        <v>0</v>
      </c>
      <c r="V15" s="202">
        <f>U15*2</f>
        <v>0</v>
      </c>
    </row>
    <row r="16" spans="2:22" ht="30.75" thickBot="1">
      <c r="B16" s="318"/>
      <c r="C16" s="199">
        <v>2</v>
      </c>
      <c r="D16" s="200" t="str">
        <f>'1-Dados Básicos'!B26</f>
        <v>Auxiliar Administrativo
SEM periculosidade</v>
      </c>
      <c r="E16" s="199">
        <f>'1-Dados Básicos'!H26</f>
        <v>5380</v>
      </c>
      <c r="F16" s="199" t="s">
        <v>241</v>
      </c>
      <c r="G16" s="199">
        <f>'1-Dados Básicos'!C26</f>
        <v>0</v>
      </c>
      <c r="H16" s="201"/>
      <c r="I16" s="201">
        <f t="shared" ref="I16:I22" si="0">G16*H16</f>
        <v>0</v>
      </c>
      <c r="J16" s="199">
        <f>'1-Dados Básicos'!D26</f>
        <v>9</v>
      </c>
      <c r="K16" s="201">
        <f>'3-FOZ DO IGUAÇU'!I177</f>
        <v>0</v>
      </c>
      <c r="L16" s="201">
        <f t="shared" ref="L16:L22" si="1">J16*K16</f>
        <v>0</v>
      </c>
      <c r="M16" s="199">
        <f>'1-Dados Básicos'!E26</f>
        <v>0</v>
      </c>
      <c r="N16" s="201"/>
      <c r="O16" s="201">
        <f t="shared" ref="O16:O22" si="2">M16*N16</f>
        <v>0</v>
      </c>
      <c r="P16" s="199">
        <f>'1-Dados Básicos'!F26</f>
        <v>1</v>
      </c>
      <c r="Q16" s="201">
        <f>'5-SANTA HELENA'!F177</f>
        <v>0</v>
      </c>
      <c r="R16" s="201">
        <f t="shared" ref="R16:R22" si="3">P16*Q16</f>
        <v>0</v>
      </c>
      <c r="S16" s="199">
        <f t="shared" ref="S16:S22" si="4">G16+J16+M16+P16</f>
        <v>10</v>
      </c>
      <c r="T16" s="201">
        <f t="shared" ref="T16:T20" si="5">I16+L16+O16+R16</f>
        <v>0</v>
      </c>
      <c r="U16" s="201">
        <f t="shared" ref="U16:U19" si="6">T16*12</f>
        <v>0</v>
      </c>
      <c r="V16" s="202">
        <f t="shared" ref="V16:V22" si="7">U16*2</f>
        <v>0</v>
      </c>
    </row>
    <row r="17" spans="2:22" ht="30.75" thickBot="1">
      <c r="B17" s="318"/>
      <c r="C17" s="199">
        <v>3</v>
      </c>
      <c r="D17" s="200" t="str">
        <f>'1-Dados Básicos'!B27</f>
        <v>Recepcionista
COM periculosidade</v>
      </c>
      <c r="E17" s="199">
        <f>'1-Dados Básicos'!H27</f>
        <v>8729</v>
      </c>
      <c r="F17" s="199" t="s">
        <v>241</v>
      </c>
      <c r="G17" s="199">
        <f>'1-Dados Básicos'!C27</f>
        <v>1</v>
      </c>
      <c r="H17" s="201">
        <f>'2-CASCAVEL'!I177</f>
        <v>0</v>
      </c>
      <c r="I17" s="201">
        <f t="shared" si="0"/>
        <v>0</v>
      </c>
      <c r="J17" s="199">
        <f>'1-Dados Básicos'!D27</f>
        <v>1</v>
      </c>
      <c r="K17" s="201">
        <f>'3-FOZ DO IGUAÇU'!L177</f>
        <v>0</v>
      </c>
      <c r="L17" s="201">
        <f t="shared" si="1"/>
        <v>0</v>
      </c>
      <c r="M17" s="199">
        <f>'1-Dados Básicos'!E27</f>
        <v>1</v>
      </c>
      <c r="N17" s="201">
        <f>'4-GUAÍRA'!I177</f>
        <v>0</v>
      </c>
      <c r="O17" s="201">
        <f t="shared" si="2"/>
        <v>0</v>
      </c>
      <c r="P17" s="199">
        <f>'1-Dados Básicos'!F27</f>
        <v>0</v>
      </c>
      <c r="Q17" s="201"/>
      <c r="R17" s="201">
        <f t="shared" si="3"/>
        <v>0</v>
      </c>
      <c r="S17" s="199">
        <f t="shared" si="4"/>
        <v>3</v>
      </c>
      <c r="T17" s="201">
        <f t="shared" si="5"/>
        <v>0</v>
      </c>
      <c r="U17" s="201">
        <f t="shared" si="6"/>
        <v>0</v>
      </c>
      <c r="V17" s="202">
        <f t="shared" si="7"/>
        <v>0</v>
      </c>
    </row>
    <row r="18" spans="2:22" ht="45.75" thickBot="1">
      <c r="B18" s="318"/>
      <c r="C18" s="199">
        <v>4</v>
      </c>
      <c r="D18" s="200" t="str">
        <f>'1-Dados Básicos'!B28</f>
        <v>Recepcionista
(12x36 horas) DIURNO
COM periculosidade</v>
      </c>
      <c r="E18" s="199">
        <f>'1-Dados Básicos'!H28</f>
        <v>8729</v>
      </c>
      <c r="F18" s="199" t="s">
        <v>241</v>
      </c>
      <c r="G18" s="199">
        <f>'1-Dados Básicos'!C28</f>
        <v>0</v>
      </c>
      <c r="H18" s="201"/>
      <c r="I18" s="201">
        <f t="shared" si="0"/>
        <v>0</v>
      </c>
      <c r="J18" s="199">
        <f>'1-Dados Básicos'!D28</f>
        <v>12</v>
      </c>
      <c r="K18" s="201">
        <f>'3-FOZ DO IGUAÇU'!O177</f>
        <v>0</v>
      </c>
      <c r="L18" s="201">
        <f t="shared" si="1"/>
        <v>0</v>
      </c>
      <c r="M18" s="199">
        <f>'1-Dados Básicos'!E28</f>
        <v>0</v>
      </c>
      <c r="N18" s="201"/>
      <c r="O18" s="201">
        <f t="shared" si="2"/>
        <v>0</v>
      </c>
      <c r="P18" s="199">
        <f>'1-Dados Básicos'!F28</f>
        <v>0</v>
      </c>
      <c r="Q18" s="201"/>
      <c r="R18" s="201">
        <f t="shared" si="3"/>
        <v>0</v>
      </c>
      <c r="S18" s="199">
        <f t="shared" si="4"/>
        <v>12</v>
      </c>
      <c r="T18" s="201">
        <f t="shared" si="5"/>
        <v>0</v>
      </c>
      <c r="U18" s="201">
        <f>T18*12</f>
        <v>0</v>
      </c>
      <c r="V18" s="202">
        <f t="shared" si="7"/>
        <v>0</v>
      </c>
    </row>
    <row r="19" spans="2:22" ht="45.75" thickBot="1">
      <c r="B19" s="318"/>
      <c r="C19" s="199">
        <v>5</v>
      </c>
      <c r="D19" s="200" t="str">
        <f>'1-Dados Básicos'!B29</f>
        <v>Recepcionista
(12x36 horas) NOTURNO
COM periculosidade</v>
      </c>
      <c r="E19" s="199">
        <f>'1-Dados Básicos'!H29</f>
        <v>8729</v>
      </c>
      <c r="F19" s="199" t="s">
        <v>241</v>
      </c>
      <c r="G19" s="199">
        <f>'1-Dados Básicos'!C29</f>
        <v>0</v>
      </c>
      <c r="H19" s="201"/>
      <c r="I19" s="201">
        <f t="shared" si="0"/>
        <v>0</v>
      </c>
      <c r="J19" s="199">
        <f>'1-Dados Básicos'!D29</f>
        <v>8</v>
      </c>
      <c r="K19" s="201">
        <f>'3-FOZ DO IGUAÇU'!R177</f>
        <v>0</v>
      </c>
      <c r="L19" s="201">
        <f t="shared" si="1"/>
        <v>0</v>
      </c>
      <c r="M19" s="199">
        <f>'1-Dados Básicos'!E29</f>
        <v>0</v>
      </c>
      <c r="N19" s="201"/>
      <c r="O19" s="201">
        <f t="shared" si="2"/>
        <v>0</v>
      </c>
      <c r="P19" s="199">
        <f>'1-Dados Básicos'!F29</f>
        <v>0</v>
      </c>
      <c r="Q19" s="201"/>
      <c r="R19" s="201">
        <f t="shared" si="3"/>
        <v>0</v>
      </c>
      <c r="S19" s="199">
        <f t="shared" si="4"/>
        <v>8</v>
      </c>
      <c r="T19" s="201">
        <f t="shared" si="5"/>
        <v>0</v>
      </c>
      <c r="U19" s="201">
        <f t="shared" si="6"/>
        <v>0</v>
      </c>
      <c r="V19" s="202">
        <f t="shared" si="7"/>
        <v>0</v>
      </c>
    </row>
    <row r="20" spans="2:22" s="209" customFormat="1" ht="45.75" thickBot="1">
      <c r="B20" s="318"/>
      <c r="C20" s="203">
        <v>6</v>
      </c>
      <c r="D20" s="208" t="str">
        <f>'1-Dados Básicos'!B30</f>
        <v>Recepcionista
(12x36 horas Sazonal) DIURNO
COM periculosidade</v>
      </c>
      <c r="E20" s="203">
        <f>'1-Dados Básicos'!H30</f>
        <v>8729</v>
      </c>
      <c r="F20" s="203" t="s">
        <v>241</v>
      </c>
      <c r="G20" s="203">
        <f>'1-Dados Básicos'!C30</f>
        <v>0</v>
      </c>
      <c r="H20" s="204"/>
      <c r="I20" s="204">
        <f t="shared" si="0"/>
        <v>0</v>
      </c>
      <c r="J20" s="203">
        <f>'1-Dados Básicos'!D30</f>
        <v>8</v>
      </c>
      <c r="K20" s="204">
        <f>'3-FOZ DO IGUAÇU'!U177</f>
        <v>0</v>
      </c>
      <c r="L20" s="204">
        <f t="shared" si="1"/>
        <v>0</v>
      </c>
      <c r="M20" s="203">
        <f>'1-Dados Básicos'!E30</f>
        <v>0</v>
      </c>
      <c r="N20" s="204"/>
      <c r="O20" s="204">
        <f t="shared" si="2"/>
        <v>0</v>
      </c>
      <c r="P20" s="203">
        <f>'1-Dados Básicos'!F30</f>
        <v>0</v>
      </c>
      <c r="Q20" s="204"/>
      <c r="R20" s="204">
        <f t="shared" si="3"/>
        <v>0</v>
      </c>
      <c r="S20" s="199">
        <f t="shared" si="4"/>
        <v>8</v>
      </c>
      <c r="T20" s="204">
        <f t="shared" si="5"/>
        <v>0</v>
      </c>
      <c r="U20" s="204">
        <f>T20*3</f>
        <v>0</v>
      </c>
      <c r="V20" s="205">
        <f>U20*2</f>
        <v>0</v>
      </c>
    </row>
    <row r="21" spans="2:22" s="209" customFormat="1" ht="60.75" thickBot="1">
      <c r="B21" s="318"/>
      <c r="C21" s="203">
        <v>7</v>
      </c>
      <c r="D21" s="208" t="str">
        <f>'1-Dados Básicos'!B31</f>
        <v>Recepcionista
(12x36 horas Sazonal) NOTURNO
COM periculosidade</v>
      </c>
      <c r="E21" s="203">
        <f>'1-Dados Básicos'!H31</f>
        <v>8729</v>
      </c>
      <c r="F21" s="203" t="s">
        <v>241</v>
      </c>
      <c r="G21" s="203">
        <f>'1-Dados Básicos'!C31</f>
        <v>0</v>
      </c>
      <c r="H21" s="204"/>
      <c r="I21" s="204">
        <f t="shared" si="0"/>
        <v>0</v>
      </c>
      <c r="J21" s="203">
        <f>'1-Dados Básicos'!D31</f>
        <v>4</v>
      </c>
      <c r="K21" s="204">
        <f>'3-FOZ DO IGUAÇU'!X177</f>
        <v>0</v>
      </c>
      <c r="L21" s="204">
        <f t="shared" si="1"/>
        <v>0</v>
      </c>
      <c r="M21" s="203">
        <f>'1-Dados Básicos'!E31</f>
        <v>0</v>
      </c>
      <c r="N21" s="204"/>
      <c r="O21" s="204">
        <f t="shared" si="2"/>
        <v>0</v>
      </c>
      <c r="P21" s="203">
        <f>'1-Dados Básicos'!F31</f>
        <v>0</v>
      </c>
      <c r="Q21" s="204"/>
      <c r="R21" s="204">
        <f t="shared" si="3"/>
        <v>0</v>
      </c>
      <c r="S21" s="199">
        <f t="shared" si="4"/>
        <v>4</v>
      </c>
      <c r="T21" s="204">
        <f>I21+L21+O21+R21</f>
        <v>0</v>
      </c>
      <c r="U21" s="204">
        <f>T21*3</f>
        <v>0</v>
      </c>
      <c r="V21" s="205">
        <f>U21*2</f>
        <v>0</v>
      </c>
    </row>
    <row r="22" spans="2:22" ht="30.75" thickBot="1">
      <c r="B22" s="318"/>
      <c r="C22" s="199">
        <v>8</v>
      </c>
      <c r="D22" s="200" t="str">
        <f>'1-Dados Básicos'!B32</f>
        <v>Técnico em Secretariado
COM periculosidade</v>
      </c>
      <c r="E22" s="199">
        <f>'1-Dados Básicos'!H32</f>
        <v>16578</v>
      </c>
      <c r="F22" s="199" t="s">
        <v>241</v>
      </c>
      <c r="G22" s="199">
        <f>'1-Dados Básicos'!C32</f>
        <v>5</v>
      </c>
      <c r="H22" s="201">
        <f>'2-CASCAVEL'!L177</f>
        <v>0</v>
      </c>
      <c r="I22" s="201">
        <f t="shared" si="0"/>
        <v>0</v>
      </c>
      <c r="J22" s="199">
        <f>'1-Dados Básicos'!D32</f>
        <v>15</v>
      </c>
      <c r="K22" s="201">
        <f>'3-FOZ DO IGUAÇU'!AA177</f>
        <v>0</v>
      </c>
      <c r="L22" s="201">
        <f t="shared" si="1"/>
        <v>0</v>
      </c>
      <c r="M22" s="199">
        <f>'1-Dados Básicos'!E32</f>
        <v>5</v>
      </c>
      <c r="N22" s="201">
        <f>'4-GUAÍRA'!L177</f>
        <v>0</v>
      </c>
      <c r="O22" s="201">
        <f t="shared" si="2"/>
        <v>0</v>
      </c>
      <c r="P22" s="199">
        <f>'1-Dados Básicos'!F32</f>
        <v>0</v>
      </c>
      <c r="Q22" s="201"/>
      <c r="R22" s="201">
        <f t="shared" si="3"/>
        <v>0</v>
      </c>
      <c r="S22" s="199">
        <f t="shared" si="4"/>
        <v>25</v>
      </c>
      <c r="T22" s="201">
        <f>I22+L22+O22+R22</f>
        <v>0</v>
      </c>
      <c r="U22" s="201">
        <f>T22*12</f>
        <v>0</v>
      </c>
      <c r="V22" s="202">
        <f t="shared" si="7"/>
        <v>0</v>
      </c>
    </row>
    <row r="23" spans="2:22" ht="19.5" thickBot="1">
      <c r="B23" s="338" t="s">
        <v>242</v>
      </c>
      <c r="C23" s="339"/>
      <c r="D23" s="339"/>
      <c r="E23" s="339"/>
      <c r="F23" s="339"/>
      <c r="G23" s="257">
        <f>G20+G21</f>
        <v>0</v>
      </c>
      <c r="H23" s="257"/>
      <c r="I23" s="258">
        <f>I20+I21</f>
        <v>0</v>
      </c>
      <c r="J23" s="265">
        <f>J20+J21</f>
        <v>12</v>
      </c>
      <c r="K23" s="265"/>
      <c r="L23" s="266">
        <f>L20+L21</f>
        <v>0</v>
      </c>
      <c r="M23" s="271">
        <f>M20+M21</f>
        <v>0</v>
      </c>
      <c r="N23" s="271"/>
      <c r="O23" s="272">
        <f>O20+O21</f>
        <v>0</v>
      </c>
      <c r="P23" s="281">
        <f>P20+P21</f>
        <v>0</v>
      </c>
      <c r="Q23" s="281"/>
      <c r="R23" s="282">
        <f>R20+R21</f>
        <v>0</v>
      </c>
      <c r="S23" s="193">
        <f>S20+S21</f>
        <v>12</v>
      </c>
      <c r="T23" s="194">
        <f>T20+T21</f>
        <v>0</v>
      </c>
      <c r="U23" s="194">
        <f>U20+U21</f>
        <v>0</v>
      </c>
      <c r="V23" s="206">
        <f>V20+V21</f>
        <v>0</v>
      </c>
    </row>
    <row r="24" spans="2:22" ht="19.5" thickBot="1">
      <c r="B24" s="319" t="s">
        <v>244</v>
      </c>
      <c r="C24" s="320"/>
      <c r="D24" s="320"/>
      <c r="E24" s="320"/>
      <c r="F24" s="320"/>
      <c r="G24" s="259">
        <f>SUM(G15:G22)-(G20+G21)</f>
        <v>12</v>
      </c>
      <c r="H24" s="259"/>
      <c r="I24" s="260">
        <f>SUM(I15:I22)-(I20+I21)</f>
        <v>0</v>
      </c>
      <c r="J24" s="267">
        <f>SUM(J15:J22)-(J20+J21)</f>
        <v>50</v>
      </c>
      <c r="K24" s="267"/>
      <c r="L24" s="268">
        <f>SUM(L15:L22)-(L20+L21)</f>
        <v>0</v>
      </c>
      <c r="M24" s="273">
        <f>SUM(M15:M22)-(M20+M21)</f>
        <v>12</v>
      </c>
      <c r="N24" s="273"/>
      <c r="O24" s="274">
        <f>SUM(O15:O22)-(O20+O21)</f>
        <v>0</v>
      </c>
      <c r="P24" s="283">
        <f>SUM(P15:P22)-(P20+P21)</f>
        <v>1</v>
      </c>
      <c r="Q24" s="283"/>
      <c r="R24" s="284">
        <f>SUM(R15:R22)-(R20+R21)</f>
        <v>0</v>
      </c>
      <c r="S24" s="195">
        <f>SUM(S15:S22)-(S20+S21)</f>
        <v>75</v>
      </c>
      <c r="T24" s="196">
        <f>SUM(T15:T22)-(T20+T21)</f>
        <v>0</v>
      </c>
      <c r="U24" s="196">
        <f>SUM(U15:U22)-(U20+U21)</f>
        <v>0</v>
      </c>
      <c r="V24" s="207">
        <f>SUM(V15:V22)-(V20+V21)</f>
        <v>0</v>
      </c>
    </row>
    <row r="25" spans="2:22" ht="19.5" thickBot="1">
      <c r="B25" s="341" t="s">
        <v>243</v>
      </c>
      <c r="C25" s="342"/>
      <c r="D25" s="342"/>
      <c r="E25" s="342"/>
      <c r="F25" s="342"/>
      <c r="G25" s="261">
        <f>SUM(G15:G22)</f>
        <v>12</v>
      </c>
      <c r="H25" s="261"/>
      <c r="I25" s="262">
        <f>SUM(I15:I22)</f>
        <v>0</v>
      </c>
      <c r="J25" s="269">
        <f>SUM(J15:J22)</f>
        <v>62</v>
      </c>
      <c r="K25" s="269"/>
      <c r="L25" s="270">
        <f>SUM(L15:L22)</f>
        <v>0</v>
      </c>
      <c r="M25" s="275">
        <f>SUM(M15:M22)</f>
        <v>12</v>
      </c>
      <c r="N25" s="275"/>
      <c r="O25" s="276">
        <f>SUM(O15:O22)</f>
        <v>0</v>
      </c>
      <c r="P25" s="285">
        <f>SUM(P15:P22)</f>
        <v>1</v>
      </c>
      <c r="Q25" s="285"/>
      <c r="R25" s="286">
        <f>SUM(R15:R22)</f>
        <v>0</v>
      </c>
      <c r="S25" s="197">
        <f>SUM(S15:S22)</f>
        <v>87</v>
      </c>
      <c r="T25" s="198">
        <f>SUM(T15:T22)</f>
        <v>0</v>
      </c>
      <c r="U25" s="198">
        <f>SUM(U15:U22)</f>
        <v>0</v>
      </c>
      <c r="V25" s="287">
        <f>SUM(V15:V22)</f>
        <v>0</v>
      </c>
    </row>
    <row r="27" spans="2:22" ht="156.75" customHeight="1">
      <c r="B27" s="313" t="s">
        <v>306</v>
      </c>
      <c r="C27" s="313"/>
      <c r="D27" s="313"/>
      <c r="E27" s="313"/>
      <c r="F27" s="313"/>
      <c r="G27" s="313"/>
      <c r="H27" s="313"/>
      <c r="I27" s="313"/>
      <c r="J27" s="313"/>
      <c r="K27" s="313"/>
      <c r="L27" s="313"/>
      <c r="M27" s="313"/>
      <c r="N27" s="313"/>
      <c r="O27" s="313"/>
      <c r="P27" s="313"/>
      <c r="Q27" s="313"/>
      <c r="R27" s="313"/>
      <c r="S27" s="313"/>
      <c r="T27" s="313"/>
      <c r="U27" s="313"/>
      <c r="V27" s="313"/>
    </row>
    <row r="29" spans="2:22" ht="95.25" customHeight="1">
      <c r="B29" s="314" t="s">
        <v>249</v>
      </c>
      <c r="C29" s="314"/>
      <c r="D29" s="314"/>
      <c r="E29" s="314"/>
      <c r="F29" s="314"/>
      <c r="G29" s="314"/>
      <c r="H29" s="314"/>
      <c r="I29" s="314"/>
      <c r="J29" s="314"/>
      <c r="K29" s="314"/>
      <c r="L29" s="314"/>
      <c r="M29" s="314"/>
      <c r="N29" s="314"/>
      <c r="O29" s="314"/>
      <c r="P29" s="314"/>
      <c r="Q29" s="314"/>
      <c r="R29" s="314"/>
      <c r="S29" s="314"/>
      <c r="T29" s="314"/>
      <c r="U29" s="314"/>
      <c r="V29" s="314"/>
    </row>
  </sheetData>
  <mergeCells count="22">
    <mergeCell ref="P13:R13"/>
    <mergeCell ref="B12:V12"/>
    <mergeCell ref="B25:F25"/>
    <mergeCell ref="B23:F23"/>
    <mergeCell ref="D5:V5"/>
    <mergeCell ref="B5:C5"/>
    <mergeCell ref="B27:V27"/>
    <mergeCell ref="B29:V29"/>
    <mergeCell ref="G13:I13"/>
    <mergeCell ref="B15:B22"/>
    <mergeCell ref="B24:F24"/>
    <mergeCell ref="B13:B14"/>
    <mergeCell ref="C13:C14"/>
    <mergeCell ref="D13:D14"/>
    <mergeCell ref="E13:E14"/>
    <mergeCell ref="F13:F14"/>
    <mergeCell ref="T13:T14"/>
    <mergeCell ref="U13:U14"/>
    <mergeCell ref="V13:V14"/>
    <mergeCell ref="S13:S14"/>
    <mergeCell ref="J13:L13"/>
    <mergeCell ref="M13:O13"/>
  </mergeCells>
  <conditionalFormatting sqref="G15:S22">
    <cfRule type="cellIs" dxfId="5" priority="1" operator="greaterThan">
      <formula>0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5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3E181-87E7-4C8C-A5E7-6046E93FBFBB}">
  <dimension ref="B2:G114"/>
  <sheetViews>
    <sheetView zoomScaleNormal="100" zoomScaleSheetLayoutView="80" workbookViewId="0">
      <selection activeCell="D7" sqref="D7"/>
    </sheetView>
  </sheetViews>
  <sheetFormatPr defaultRowHeight="15"/>
  <cols>
    <col min="1" max="2" width="9.140625" style="187"/>
    <col min="3" max="3" width="57" style="187" customWidth="1"/>
    <col min="4" max="4" width="15.5703125" style="190" customWidth="1"/>
    <col min="5" max="5" width="18.7109375" style="190" bestFit="1" customWidth="1"/>
    <col min="6" max="6" width="33.42578125" style="188" bestFit="1" customWidth="1"/>
    <col min="7" max="7" width="33.85546875" style="188" customWidth="1"/>
    <col min="8" max="16384" width="9.140625" style="187"/>
  </cols>
  <sheetData>
    <row r="2" spans="2:7" ht="15.75">
      <c r="B2" s="237" t="str">
        <f>'1-Dados Básicos'!$B$2</f>
        <v>Pregão Eletrônico nº XX/2024-DPF/FIG/PR (UG 200366)</v>
      </c>
    </row>
    <row r="3" spans="2:7" ht="15.75">
      <c r="B3" s="237" t="str">
        <f>'1-Dados Básicos'!$B$3</f>
        <v>Processo Administrativo nº 08389.007062/2024-22</v>
      </c>
    </row>
    <row r="4" spans="2:7">
      <c r="B4" s="187" t="s">
        <v>346</v>
      </c>
    </row>
    <row r="6" spans="2:7">
      <c r="B6" s="187" t="s">
        <v>347</v>
      </c>
    </row>
    <row r="9" spans="2:7" ht="15.75" thickBot="1"/>
    <row r="10" spans="2:7" ht="54.75" thickBot="1">
      <c r="B10" s="300" t="s">
        <v>16</v>
      </c>
      <c r="C10" s="300"/>
      <c r="D10" s="235" t="s">
        <v>300</v>
      </c>
      <c r="E10" s="235" t="s">
        <v>301</v>
      </c>
      <c r="F10" s="235" t="s">
        <v>308</v>
      </c>
      <c r="G10" s="235" t="s">
        <v>296</v>
      </c>
    </row>
    <row r="11" spans="2:7" ht="16.5" thickBot="1">
      <c r="B11" s="101">
        <v>1</v>
      </c>
      <c r="C11" s="226" t="s">
        <v>17</v>
      </c>
      <c r="D11" s="229"/>
      <c r="E11" s="229"/>
      <c r="F11" s="234"/>
      <c r="G11" s="234"/>
    </row>
    <row r="12" spans="2:7" ht="16.5" thickBot="1">
      <c r="B12" s="103" t="s">
        <v>19</v>
      </c>
      <c r="C12" s="99" t="s">
        <v>20</v>
      </c>
      <c r="D12" s="233"/>
      <c r="E12" s="192"/>
      <c r="F12" s="189"/>
      <c r="G12" s="189"/>
    </row>
    <row r="13" spans="2:7" ht="16.5" thickBot="1">
      <c r="B13" s="103" t="s">
        <v>21</v>
      </c>
      <c r="C13" s="105" t="s">
        <v>22</v>
      </c>
      <c r="D13" s="233"/>
      <c r="E13" s="192"/>
      <c r="F13" s="189"/>
      <c r="G13" s="189"/>
    </row>
    <row r="14" spans="2:7" ht="16.5" thickBot="1">
      <c r="B14" s="103" t="s">
        <v>23</v>
      </c>
      <c r="C14" s="99" t="s">
        <v>24</v>
      </c>
      <c r="D14" s="233"/>
      <c r="E14" s="192"/>
      <c r="F14" s="189"/>
      <c r="G14" s="189"/>
    </row>
    <row r="15" spans="2:7" ht="16.5" thickBot="1">
      <c r="B15" s="103" t="s">
        <v>25</v>
      </c>
      <c r="C15" s="106" t="s">
        <v>26</v>
      </c>
      <c r="D15" s="233"/>
      <c r="E15" s="192"/>
      <c r="F15" s="189"/>
      <c r="G15" s="189"/>
    </row>
    <row r="16" spans="2:7" ht="16.5" thickBot="1">
      <c r="B16" s="103" t="s">
        <v>27</v>
      </c>
      <c r="C16" s="106" t="s">
        <v>28</v>
      </c>
      <c r="D16" s="233"/>
      <c r="E16" s="192"/>
      <c r="F16" s="189"/>
      <c r="G16" s="189"/>
    </row>
    <row r="17" spans="2:7" ht="16.5" thickBot="1">
      <c r="B17" s="103" t="s">
        <v>29</v>
      </c>
      <c r="C17" s="105" t="s">
        <v>30</v>
      </c>
      <c r="D17" s="233"/>
      <c r="E17" s="192"/>
      <c r="F17" s="189"/>
      <c r="G17" s="189"/>
    </row>
    <row r="18" spans="2:7" ht="16.5" thickBot="1">
      <c r="B18" s="103" t="s">
        <v>31</v>
      </c>
      <c r="C18" s="105" t="s">
        <v>85</v>
      </c>
      <c r="D18" s="233"/>
      <c r="E18" s="192"/>
      <c r="F18" s="189"/>
      <c r="G18" s="189"/>
    </row>
    <row r="19" spans="2:7" ht="30" customHeight="1" thickBot="1">
      <c r="B19" s="9"/>
      <c r="C19" s="9"/>
    </row>
    <row r="20" spans="2:7" ht="39.950000000000003" customHeight="1" thickBot="1">
      <c r="B20" s="300" t="s">
        <v>32</v>
      </c>
      <c r="C20" s="300"/>
      <c r="D20" s="346" t="s">
        <v>300</v>
      </c>
      <c r="E20" s="346" t="s">
        <v>301</v>
      </c>
      <c r="F20" s="346" t="s">
        <v>308</v>
      </c>
      <c r="G20" s="346" t="s">
        <v>296</v>
      </c>
    </row>
    <row r="21" spans="2:7" ht="15.75" thickBot="1">
      <c r="B21" s="301" t="s">
        <v>35</v>
      </c>
      <c r="C21" s="301"/>
      <c r="D21" s="347"/>
      <c r="E21" s="347"/>
      <c r="F21" s="347"/>
      <c r="G21" s="347"/>
    </row>
    <row r="22" spans="2:7" ht="32.25" thickBot="1">
      <c r="B22" s="101" t="s">
        <v>36</v>
      </c>
      <c r="C22" s="101" t="s">
        <v>37</v>
      </c>
      <c r="D22" s="229"/>
      <c r="E22" s="229"/>
      <c r="F22" s="234"/>
      <c r="G22" s="234"/>
    </row>
    <row r="23" spans="2:7" ht="16.5" thickBot="1">
      <c r="B23" s="103" t="s">
        <v>19</v>
      </c>
      <c r="C23" s="99" t="s">
        <v>245</v>
      </c>
      <c r="D23" s="233"/>
      <c r="E23" s="192"/>
      <c r="F23" s="189"/>
      <c r="G23" s="189"/>
    </row>
    <row r="24" spans="2:7" ht="16.5" thickBot="1">
      <c r="B24" s="103" t="s">
        <v>21</v>
      </c>
      <c r="C24" s="99" t="s">
        <v>246</v>
      </c>
      <c r="D24" s="233"/>
      <c r="E24" s="192"/>
      <c r="F24" s="189"/>
      <c r="G24" s="189"/>
    </row>
    <row r="25" spans="2:7" ht="16.5" thickBot="1">
      <c r="B25" s="9"/>
      <c r="C25" s="9"/>
    </row>
    <row r="26" spans="2:7" ht="54.75" thickBot="1">
      <c r="B26" s="305" t="s">
        <v>38</v>
      </c>
      <c r="C26" s="305"/>
      <c r="D26" s="235" t="s">
        <v>300</v>
      </c>
      <c r="E26" s="235" t="s">
        <v>301</v>
      </c>
      <c r="F26" s="235" t="s">
        <v>308</v>
      </c>
      <c r="G26" s="235" t="s">
        <v>296</v>
      </c>
    </row>
    <row r="27" spans="2:7" ht="16.5" thickBot="1">
      <c r="B27" s="121"/>
      <c r="C27" s="121" t="s">
        <v>39</v>
      </c>
      <c r="D27" s="233"/>
      <c r="E27" s="192"/>
      <c r="F27" s="189"/>
      <c r="G27" s="189"/>
    </row>
    <row r="28" spans="2:7" ht="16.5" thickBot="1">
      <c r="B28" s="101" t="s">
        <v>40</v>
      </c>
      <c r="C28" s="226" t="s">
        <v>41</v>
      </c>
      <c r="D28" s="229"/>
      <c r="E28" s="229"/>
      <c r="F28" s="234"/>
      <c r="G28" s="234"/>
    </row>
    <row r="29" spans="2:7" ht="16.5" thickBot="1">
      <c r="B29" s="103" t="s">
        <v>19</v>
      </c>
      <c r="C29" s="99" t="s">
        <v>42</v>
      </c>
      <c r="D29" s="233"/>
      <c r="E29" s="192"/>
      <c r="F29" s="189"/>
      <c r="G29" s="189"/>
    </row>
    <row r="30" spans="2:7" ht="16.5" thickBot="1">
      <c r="B30" s="103" t="s">
        <v>21</v>
      </c>
      <c r="C30" s="99" t="s">
        <v>43</v>
      </c>
      <c r="D30" s="233"/>
      <c r="E30" s="192"/>
      <c r="F30" s="189"/>
      <c r="G30" s="189"/>
    </row>
    <row r="31" spans="2:7" ht="16.5" thickBot="1">
      <c r="B31" s="103" t="s">
        <v>23</v>
      </c>
      <c r="C31" s="130" t="s">
        <v>44</v>
      </c>
      <c r="D31" s="233"/>
      <c r="E31" s="192"/>
      <c r="F31" s="189"/>
      <c r="G31" s="189"/>
    </row>
    <row r="32" spans="2:7" ht="16.5" thickBot="1">
      <c r="B32" s="103" t="s">
        <v>25</v>
      </c>
      <c r="C32" s="99" t="s">
        <v>45</v>
      </c>
      <c r="D32" s="233"/>
      <c r="E32" s="192"/>
      <c r="F32" s="189"/>
      <c r="G32" s="189"/>
    </row>
    <row r="33" spans="2:7" ht="16.5" thickBot="1">
      <c r="B33" s="103" t="s">
        <v>27</v>
      </c>
      <c r="C33" s="99" t="s">
        <v>46</v>
      </c>
      <c r="D33" s="233"/>
      <c r="E33" s="192"/>
      <c r="F33" s="189"/>
      <c r="G33" s="189"/>
    </row>
    <row r="34" spans="2:7" ht="16.5" thickBot="1">
      <c r="B34" s="103" t="s">
        <v>29</v>
      </c>
      <c r="C34" s="99" t="s">
        <v>47</v>
      </c>
      <c r="D34" s="233"/>
      <c r="E34" s="192"/>
      <c r="F34" s="189"/>
      <c r="G34" s="189"/>
    </row>
    <row r="35" spans="2:7" ht="16.5" thickBot="1">
      <c r="B35" s="103" t="s">
        <v>31</v>
      </c>
      <c r="C35" s="99" t="s">
        <v>48</v>
      </c>
      <c r="D35" s="233"/>
      <c r="E35" s="192"/>
      <c r="F35" s="189"/>
      <c r="G35" s="189"/>
    </row>
    <row r="36" spans="2:7" ht="16.5" thickBot="1">
      <c r="B36" s="103" t="s">
        <v>49</v>
      </c>
      <c r="C36" s="99" t="s">
        <v>50</v>
      </c>
      <c r="D36" s="233"/>
      <c r="E36" s="192"/>
      <c r="F36" s="189"/>
      <c r="G36" s="189"/>
    </row>
    <row r="37" spans="2:7" ht="16.5" thickBot="1">
      <c r="B37" s="23"/>
      <c r="C37" s="23"/>
    </row>
    <row r="38" spans="2:7" ht="54.75" thickBot="1">
      <c r="B38" s="301" t="s">
        <v>209</v>
      </c>
      <c r="C38" s="301"/>
      <c r="D38" s="235" t="s">
        <v>300</v>
      </c>
      <c r="E38" s="235" t="s">
        <v>301</v>
      </c>
      <c r="F38" s="235" t="s">
        <v>308</v>
      </c>
      <c r="G38" s="235" t="s">
        <v>296</v>
      </c>
    </row>
    <row r="39" spans="2:7" ht="16.5" thickBot="1">
      <c r="B39" s="101" t="s">
        <v>58</v>
      </c>
      <c r="C39" s="226" t="s">
        <v>59</v>
      </c>
      <c r="D39" s="229"/>
      <c r="E39" s="229"/>
      <c r="F39" s="234"/>
      <c r="G39" s="234"/>
    </row>
    <row r="40" spans="2:7" ht="16.5" thickBot="1">
      <c r="B40" s="103" t="s">
        <v>19</v>
      </c>
      <c r="C40" s="99" t="s">
        <v>60</v>
      </c>
      <c r="D40" s="233"/>
      <c r="E40" s="192"/>
      <c r="F40" s="189"/>
      <c r="G40" s="189"/>
    </row>
    <row r="41" spans="2:7" ht="16.5" thickBot="1">
      <c r="B41" s="131" t="s">
        <v>21</v>
      </c>
      <c r="C41" s="106" t="s">
        <v>297</v>
      </c>
      <c r="D41" s="233"/>
      <c r="E41" s="192"/>
      <c r="F41" s="189"/>
      <c r="G41" s="189"/>
    </row>
    <row r="42" spans="2:7" ht="16.5" thickBot="1">
      <c r="B42" s="131" t="s">
        <v>23</v>
      </c>
      <c r="C42" s="106" t="s">
        <v>298</v>
      </c>
      <c r="D42" s="233"/>
      <c r="E42" s="192"/>
      <c r="F42" s="189"/>
      <c r="G42" s="189"/>
    </row>
    <row r="43" spans="2:7" ht="16.5" thickBot="1">
      <c r="B43" s="131" t="s">
        <v>25</v>
      </c>
      <c r="C43" s="106" t="s">
        <v>299</v>
      </c>
      <c r="D43" s="233"/>
      <c r="E43" s="192"/>
      <c r="F43" s="189"/>
      <c r="G43" s="189"/>
    </row>
    <row r="44" spans="2:7" ht="16.5" thickBot="1">
      <c r="B44" s="131" t="s">
        <v>27</v>
      </c>
      <c r="C44" s="106" t="s">
        <v>64</v>
      </c>
      <c r="D44" s="233"/>
      <c r="E44" s="192"/>
      <c r="F44" s="189"/>
      <c r="G44" s="189"/>
    </row>
    <row r="45" spans="2:7" ht="16.5" thickBot="1">
      <c r="B45" s="131" t="s">
        <v>29</v>
      </c>
      <c r="C45" s="106" t="s">
        <v>65</v>
      </c>
      <c r="D45" s="233"/>
      <c r="E45" s="192"/>
      <c r="F45" s="189"/>
      <c r="G45" s="189"/>
    </row>
    <row r="46" spans="2:7" ht="30" customHeight="1" thickBot="1">
      <c r="B46" s="9"/>
      <c r="C46" s="9"/>
    </row>
    <row r="47" spans="2:7" ht="54.75" thickBot="1">
      <c r="B47" s="300" t="s">
        <v>70</v>
      </c>
      <c r="C47" s="300"/>
      <c r="D47" s="235" t="s">
        <v>300</v>
      </c>
      <c r="E47" s="235" t="s">
        <v>301</v>
      </c>
      <c r="F47" s="235" t="s">
        <v>308</v>
      </c>
      <c r="G47" s="235" t="s">
        <v>296</v>
      </c>
    </row>
    <row r="48" spans="2:7" ht="33.75" customHeight="1" thickBot="1">
      <c r="B48" s="232"/>
      <c r="C48" s="232" t="s">
        <v>71</v>
      </c>
      <c r="D48" s="233"/>
      <c r="E48" s="192"/>
      <c r="F48" s="189"/>
      <c r="G48" s="189"/>
    </row>
    <row r="49" spans="2:7" ht="16.5" thickBot="1">
      <c r="B49" s="138"/>
      <c r="C49" s="138" t="s">
        <v>72</v>
      </c>
      <c r="D49" s="233"/>
      <c r="E49" s="192"/>
      <c r="F49" s="189"/>
      <c r="G49" s="189"/>
    </row>
    <row r="50" spans="2:7" ht="16.5" thickBot="1">
      <c r="B50" s="101">
        <v>3</v>
      </c>
      <c r="C50" s="226" t="s">
        <v>73</v>
      </c>
      <c r="D50" s="229"/>
      <c r="E50" s="192"/>
      <c r="F50" s="189"/>
      <c r="G50" s="189"/>
    </row>
    <row r="51" spans="2:7" ht="16.5" thickBot="1">
      <c r="B51" s="103" t="s">
        <v>19</v>
      </c>
      <c r="C51" s="139" t="s">
        <v>285</v>
      </c>
      <c r="D51" s="233"/>
      <c r="E51" s="192"/>
      <c r="F51" s="189"/>
      <c r="G51" s="189"/>
    </row>
    <row r="52" spans="2:7" ht="16.5" thickBot="1">
      <c r="B52" s="103" t="s">
        <v>21</v>
      </c>
      <c r="C52" s="140" t="s">
        <v>74</v>
      </c>
      <c r="D52" s="233"/>
      <c r="E52" s="192"/>
      <c r="F52" s="189"/>
      <c r="G52" s="189"/>
    </row>
    <row r="53" spans="2:7" ht="16.5" thickBot="1">
      <c r="B53" s="103" t="s">
        <v>23</v>
      </c>
      <c r="C53" s="140" t="s">
        <v>286</v>
      </c>
      <c r="D53" s="233"/>
      <c r="E53" s="192"/>
      <c r="F53" s="189"/>
      <c r="G53" s="189"/>
    </row>
    <row r="54" spans="2:7" ht="16.5" thickBot="1">
      <c r="B54" s="103" t="s">
        <v>25</v>
      </c>
      <c r="C54" s="140" t="s">
        <v>287</v>
      </c>
      <c r="D54" s="233"/>
      <c r="E54" s="192"/>
      <c r="F54" s="189"/>
      <c r="G54" s="189"/>
    </row>
    <row r="55" spans="2:7" ht="32.25" thickBot="1">
      <c r="B55" s="103" t="s">
        <v>27</v>
      </c>
      <c r="C55" s="140" t="s">
        <v>75</v>
      </c>
      <c r="D55" s="233"/>
      <c r="E55" s="192"/>
      <c r="F55" s="189"/>
      <c r="G55" s="189"/>
    </row>
    <row r="56" spans="2:7" ht="16.5" thickBot="1">
      <c r="B56" s="103" t="s">
        <v>29</v>
      </c>
      <c r="C56" s="140" t="s">
        <v>288</v>
      </c>
      <c r="D56" s="233"/>
      <c r="E56" s="192"/>
      <c r="F56" s="189"/>
      <c r="G56" s="189"/>
    </row>
    <row r="57" spans="2:7" ht="30" customHeight="1" thickBot="1">
      <c r="B57" s="9"/>
      <c r="C57" s="9"/>
    </row>
    <row r="58" spans="2:7" ht="39.950000000000003" customHeight="1" thickBot="1">
      <c r="B58" s="300" t="s">
        <v>79</v>
      </c>
      <c r="C58" s="300"/>
      <c r="D58" s="346" t="s">
        <v>300</v>
      </c>
      <c r="E58" s="346" t="s">
        <v>301</v>
      </c>
      <c r="F58" s="346" t="s">
        <v>308</v>
      </c>
      <c r="G58" s="346" t="s">
        <v>296</v>
      </c>
    </row>
    <row r="59" spans="2:7" ht="16.5" thickBot="1">
      <c r="B59" s="300" t="s">
        <v>81</v>
      </c>
      <c r="C59" s="300"/>
      <c r="D59" s="347"/>
      <c r="E59" s="347"/>
      <c r="F59" s="347"/>
      <c r="G59" s="347"/>
    </row>
    <row r="60" spans="2:7" ht="16.5" thickBot="1">
      <c r="B60" s="230"/>
      <c r="C60" s="230" t="s">
        <v>82</v>
      </c>
      <c r="D60" s="219"/>
    </row>
    <row r="61" spans="2:7" ht="16.5" thickBot="1">
      <c r="B61" s="101" t="s">
        <v>83</v>
      </c>
      <c r="C61" s="226" t="s">
        <v>84</v>
      </c>
      <c r="D61" s="229"/>
      <c r="E61" s="229"/>
      <c r="F61" s="234"/>
      <c r="G61" s="234"/>
    </row>
    <row r="62" spans="2:7" ht="16.5" thickBot="1">
      <c r="B62" s="103" t="s">
        <v>19</v>
      </c>
      <c r="C62" s="106" t="s">
        <v>289</v>
      </c>
      <c r="D62" s="233"/>
      <c r="E62" s="192"/>
      <c r="F62" s="189"/>
      <c r="G62" s="189"/>
    </row>
    <row r="63" spans="2:7" ht="16.5" thickBot="1">
      <c r="B63" s="103" t="s">
        <v>21</v>
      </c>
      <c r="C63" s="106" t="s">
        <v>84</v>
      </c>
      <c r="D63" s="233"/>
      <c r="E63" s="192"/>
      <c r="F63" s="189"/>
      <c r="G63" s="189"/>
    </row>
    <row r="64" spans="2:7" ht="16.5" thickBot="1">
      <c r="B64" s="103" t="s">
        <v>23</v>
      </c>
      <c r="C64" s="106" t="s">
        <v>290</v>
      </c>
      <c r="D64" s="233"/>
      <c r="E64" s="192"/>
      <c r="F64" s="189"/>
      <c r="G64" s="189"/>
    </row>
    <row r="65" spans="2:7" ht="16.5" thickBot="1">
      <c r="B65" s="103" t="s">
        <v>25</v>
      </c>
      <c r="C65" s="106" t="s">
        <v>291</v>
      </c>
      <c r="D65" s="233"/>
      <c r="E65" s="192"/>
      <c r="F65" s="189"/>
      <c r="G65" s="189"/>
    </row>
    <row r="66" spans="2:7" ht="16.5" thickBot="1">
      <c r="B66" s="103" t="s">
        <v>27</v>
      </c>
      <c r="C66" s="106" t="s">
        <v>292</v>
      </c>
      <c r="D66" s="233"/>
      <c r="E66" s="192"/>
      <c r="F66" s="189"/>
      <c r="G66" s="189"/>
    </row>
    <row r="67" spans="2:7" ht="16.5" thickBot="1">
      <c r="B67" s="103" t="s">
        <v>29</v>
      </c>
      <c r="C67" s="106" t="s">
        <v>293</v>
      </c>
      <c r="D67" s="233"/>
      <c r="E67" s="192"/>
      <c r="F67" s="189"/>
      <c r="G67" s="189"/>
    </row>
    <row r="68" spans="2:7" ht="16.5" thickBot="1">
      <c r="B68" s="103" t="s">
        <v>31</v>
      </c>
      <c r="C68" s="99" t="s">
        <v>85</v>
      </c>
      <c r="D68" s="233"/>
      <c r="E68" s="192"/>
      <c r="F68" s="189"/>
      <c r="G68" s="189"/>
    </row>
    <row r="69" spans="2:7" ht="15.75" thickBot="1">
      <c r="B69" s="7"/>
      <c r="C69" s="7"/>
    </row>
    <row r="70" spans="2:7" ht="54.75" thickBot="1">
      <c r="B70" s="301" t="s">
        <v>91</v>
      </c>
      <c r="C70" s="301"/>
      <c r="D70" s="235" t="s">
        <v>300</v>
      </c>
      <c r="E70" s="235" t="s">
        <v>301</v>
      </c>
      <c r="F70" s="235" t="s">
        <v>308</v>
      </c>
      <c r="G70" s="235" t="s">
        <v>296</v>
      </c>
    </row>
    <row r="71" spans="2:7" ht="15.75" thickBot="1">
      <c r="B71" s="151"/>
      <c r="C71" s="151" t="s">
        <v>92</v>
      </c>
      <c r="D71" s="233"/>
      <c r="E71" s="192"/>
      <c r="F71" s="189"/>
      <c r="G71" s="189"/>
    </row>
    <row r="72" spans="2:7" ht="15.75" thickBot="1">
      <c r="B72" s="152" t="s">
        <v>93</v>
      </c>
      <c r="C72" s="227" t="s">
        <v>94</v>
      </c>
      <c r="D72" s="229"/>
      <c r="E72" s="229"/>
      <c r="F72" s="234"/>
      <c r="G72" s="234"/>
    </row>
    <row r="73" spans="2:7" ht="30.75" thickBot="1">
      <c r="B73" s="153" t="s">
        <v>19</v>
      </c>
      <c r="C73" s="154" t="s">
        <v>294</v>
      </c>
      <c r="D73" s="233"/>
      <c r="E73" s="192"/>
      <c r="F73" s="189"/>
      <c r="G73" s="189"/>
    </row>
    <row r="74" spans="2:7" ht="30" customHeight="1" thickBot="1">
      <c r="B74" s="9"/>
      <c r="C74" s="9"/>
    </row>
    <row r="75" spans="2:7" ht="54.75" thickBot="1">
      <c r="B75" s="300" t="s">
        <v>99</v>
      </c>
      <c r="C75" s="300"/>
      <c r="D75" s="235" t="s">
        <v>300</v>
      </c>
      <c r="E75" s="235" t="s">
        <v>301</v>
      </c>
      <c r="F75" s="235" t="s">
        <v>308</v>
      </c>
      <c r="G75" s="235" t="s">
        <v>296</v>
      </c>
    </row>
    <row r="76" spans="2:7" ht="16.5" thickBot="1">
      <c r="B76" s="101">
        <v>5</v>
      </c>
      <c r="C76" s="226" t="s">
        <v>100</v>
      </c>
      <c r="D76" s="229"/>
      <c r="E76" s="229"/>
      <c r="F76" s="234"/>
      <c r="G76" s="234"/>
    </row>
    <row r="77" spans="2:7" ht="16.5" thickBot="1">
      <c r="B77" s="131" t="s">
        <v>19</v>
      </c>
      <c r="C77" s="106" t="s">
        <v>101</v>
      </c>
      <c r="D77" s="233"/>
      <c r="E77" s="192"/>
      <c r="F77" s="189"/>
      <c r="G77" s="189"/>
    </row>
    <row r="78" spans="2:7" ht="16.5" thickBot="1">
      <c r="B78" s="131" t="s">
        <v>21</v>
      </c>
      <c r="C78" s="106" t="s">
        <v>102</v>
      </c>
      <c r="D78" s="233"/>
      <c r="E78" s="192"/>
      <c r="F78" s="189"/>
      <c r="G78" s="189"/>
    </row>
    <row r="79" spans="2:7" ht="16.5" thickBot="1">
      <c r="B79" s="131" t="s">
        <v>23</v>
      </c>
      <c r="C79" s="106" t="s">
        <v>191</v>
      </c>
      <c r="D79" s="233"/>
      <c r="E79" s="192"/>
      <c r="F79" s="189"/>
      <c r="G79" s="189"/>
    </row>
    <row r="80" spans="2:7" ht="16.5" thickBot="1">
      <c r="B80" s="228" t="s">
        <v>25</v>
      </c>
      <c r="C80" s="105" t="s">
        <v>85</v>
      </c>
      <c r="D80" s="233"/>
      <c r="E80" s="192"/>
      <c r="F80" s="189"/>
      <c r="G80" s="189"/>
    </row>
    <row r="81" spans="2:7" ht="30" customHeight="1" thickBot="1">
      <c r="B81" s="9"/>
      <c r="C81" s="9"/>
    </row>
    <row r="82" spans="2:7" ht="54.75" thickBot="1">
      <c r="B82" s="300" t="s">
        <v>103</v>
      </c>
      <c r="C82" s="300"/>
      <c r="D82" s="235" t="s">
        <v>300</v>
      </c>
      <c r="E82" s="235" t="s">
        <v>301</v>
      </c>
      <c r="F82" s="235" t="s">
        <v>308</v>
      </c>
      <c r="G82" s="235" t="s">
        <v>296</v>
      </c>
    </row>
    <row r="83" spans="2:7" ht="31.5" thickBot="1">
      <c r="B83" s="168"/>
      <c r="C83" s="100" t="s">
        <v>104</v>
      </c>
      <c r="D83" s="233"/>
      <c r="E83" s="192"/>
      <c r="F83" s="189"/>
      <c r="G83" s="189"/>
    </row>
    <row r="84" spans="2:7" ht="16.5" thickBot="1">
      <c r="B84" s="168"/>
      <c r="C84" s="100" t="s">
        <v>105</v>
      </c>
      <c r="D84" s="233"/>
      <c r="E84" s="192"/>
      <c r="F84" s="189"/>
      <c r="G84" s="189"/>
    </row>
    <row r="85" spans="2:7" ht="29.25" thickBot="1">
      <c r="B85" s="168"/>
      <c r="C85" s="100" t="s">
        <v>106</v>
      </c>
      <c r="D85" s="233"/>
      <c r="E85" s="192"/>
      <c r="F85" s="189"/>
      <c r="G85" s="189"/>
    </row>
    <row r="86" spans="2:7" ht="16.5" thickBot="1">
      <c r="B86" s="101">
        <v>6</v>
      </c>
      <c r="C86" s="226" t="s">
        <v>107</v>
      </c>
      <c r="D86" s="229"/>
      <c r="E86" s="229"/>
      <c r="F86" s="234"/>
      <c r="G86" s="234"/>
    </row>
    <row r="87" spans="2:7" ht="16.5" thickBot="1">
      <c r="B87" s="103" t="s">
        <v>19</v>
      </c>
      <c r="C87" s="106" t="s">
        <v>108</v>
      </c>
      <c r="D87" s="233"/>
      <c r="E87" s="192"/>
      <c r="F87" s="189"/>
      <c r="G87" s="189"/>
    </row>
    <row r="88" spans="2:7" ht="16.5" thickBot="1">
      <c r="B88" s="103" t="s">
        <v>21</v>
      </c>
      <c r="C88" s="106" t="s">
        <v>109</v>
      </c>
      <c r="D88" s="233"/>
      <c r="E88" s="192"/>
      <c r="F88" s="189"/>
      <c r="G88" s="189"/>
    </row>
    <row r="89" spans="2:7" ht="16.5" thickBot="1">
      <c r="B89" s="103" t="s">
        <v>23</v>
      </c>
      <c r="C89" s="99" t="s">
        <v>110</v>
      </c>
      <c r="D89" s="233"/>
      <c r="E89" s="192"/>
      <c r="F89" s="189"/>
      <c r="G89" s="189"/>
    </row>
    <row r="90" spans="2:7" ht="16.5" thickBot="1">
      <c r="B90" s="103"/>
      <c r="C90" s="99" t="s">
        <v>111</v>
      </c>
      <c r="D90" s="233"/>
      <c r="E90" s="192"/>
      <c r="F90" s="189"/>
      <c r="G90" s="189"/>
    </row>
    <row r="91" spans="2:7" ht="16.5" thickBot="1">
      <c r="B91" s="103"/>
      <c r="C91" s="99" t="s">
        <v>112</v>
      </c>
      <c r="D91" s="233"/>
      <c r="E91" s="192"/>
      <c r="F91" s="189"/>
      <c r="G91" s="189"/>
    </row>
    <row r="92" spans="2:7" ht="16.5" thickBot="1">
      <c r="B92" s="103"/>
      <c r="C92" s="99" t="s">
        <v>113</v>
      </c>
      <c r="D92" s="233"/>
      <c r="E92" s="192"/>
      <c r="F92" s="189"/>
      <c r="G92" s="189"/>
    </row>
    <row r="93" spans="2:7" ht="16.5" thickBot="1">
      <c r="B93" s="103"/>
      <c r="C93" s="99" t="s">
        <v>114</v>
      </c>
      <c r="D93" s="233"/>
      <c r="E93" s="192"/>
      <c r="F93" s="189"/>
      <c r="G93" s="189"/>
    </row>
    <row r="94" spans="2:7" ht="16.5" thickBot="1">
      <c r="B94" s="103"/>
      <c r="C94" s="99" t="s">
        <v>295</v>
      </c>
      <c r="D94" s="233"/>
      <c r="E94" s="192"/>
      <c r="F94" s="189"/>
      <c r="G94" s="189"/>
    </row>
    <row r="95" spans="2:7" ht="30" customHeight="1" thickBot="1">
      <c r="B95" s="9"/>
      <c r="C95" s="9"/>
    </row>
    <row r="96" spans="2:7" ht="54.75" thickBot="1">
      <c r="B96" s="300" t="s">
        <v>172</v>
      </c>
      <c r="C96" s="300"/>
      <c r="D96" s="235" t="s">
        <v>300</v>
      </c>
      <c r="E96" s="235" t="s">
        <v>301</v>
      </c>
      <c r="F96" s="235" t="s">
        <v>308</v>
      </c>
      <c r="G96" s="235" t="s">
        <v>296</v>
      </c>
    </row>
    <row r="97" spans="2:7" ht="16.5" thickBot="1">
      <c r="B97" s="228" t="s">
        <v>19</v>
      </c>
      <c r="C97" s="99" t="s">
        <v>173</v>
      </c>
      <c r="D97" s="233"/>
      <c r="E97" s="192"/>
      <c r="F97" s="189"/>
      <c r="G97" s="189"/>
    </row>
    <row r="98" spans="2:7" ht="16.5" thickBot="1">
      <c r="B98" s="228" t="s">
        <v>21</v>
      </c>
      <c r="C98" s="99" t="s">
        <v>174</v>
      </c>
      <c r="D98" s="233"/>
      <c r="E98" s="192"/>
      <c r="F98" s="189"/>
      <c r="G98" s="189"/>
    </row>
    <row r="99" spans="2:7" ht="32.25" thickBot="1">
      <c r="B99" s="228" t="s">
        <v>23</v>
      </c>
      <c r="C99" s="99" t="s">
        <v>175</v>
      </c>
      <c r="D99" s="233"/>
      <c r="E99" s="192"/>
      <c r="F99" s="189"/>
      <c r="G99" s="189"/>
    </row>
    <row r="100" spans="2:7" ht="32.25" thickBot="1">
      <c r="B100" s="228" t="s">
        <v>25</v>
      </c>
      <c r="C100" s="99" t="s">
        <v>176</v>
      </c>
      <c r="D100" s="233"/>
      <c r="E100" s="192"/>
      <c r="F100" s="189"/>
      <c r="G100" s="189"/>
    </row>
    <row r="101" spans="2:7" ht="30" customHeight="1" thickBot="1"/>
    <row r="102" spans="2:7" ht="54.75" thickBot="1">
      <c r="B102" s="345" t="s">
        <v>311</v>
      </c>
      <c r="C102" s="345"/>
      <c r="D102" s="235" t="s">
        <v>300</v>
      </c>
      <c r="E102" s="235" t="s">
        <v>301</v>
      </c>
      <c r="F102" s="235" t="s">
        <v>308</v>
      </c>
      <c r="G102" s="235" t="s">
        <v>296</v>
      </c>
    </row>
    <row r="103" spans="2:7" ht="16.5" thickBot="1">
      <c r="B103" s="228">
        <v>1</v>
      </c>
      <c r="C103" s="99"/>
      <c r="D103" s="233"/>
      <c r="E103" s="192"/>
      <c r="F103" s="189"/>
      <c r="G103" s="189"/>
    </row>
    <row r="104" spans="2:7" ht="16.5" thickBot="1">
      <c r="B104" s="228">
        <v>2</v>
      </c>
      <c r="C104" s="99"/>
      <c r="D104" s="233"/>
      <c r="E104" s="192"/>
      <c r="F104" s="189"/>
      <c r="G104" s="189"/>
    </row>
    <row r="105" spans="2:7" ht="16.5" thickBot="1">
      <c r="B105" s="228">
        <v>3</v>
      </c>
      <c r="C105" s="99"/>
      <c r="D105" s="233"/>
      <c r="E105" s="192"/>
      <c r="F105" s="189"/>
      <c r="G105" s="189"/>
    </row>
    <row r="106" spans="2:7" ht="16.5" thickBot="1">
      <c r="B106" s="228">
        <v>4</v>
      </c>
      <c r="C106" s="99"/>
      <c r="D106" s="233"/>
      <c r="E106" s="192"/>
      <c r="F106" s="189"/>
      <c r="G106" s="189"/>
    </row>
    <row r="107" spans="2:7" ht="16.5" thickBot="1">
      <c r="B107" s="228">
        <v>5</v>
      </c>
      <c r="C107" s="99"/>
      <c r="D107" s="233"/>
      <c r="E107" s="192"/>
      <c r="F107" s="189"/>
      <c r="G107" s="189"/>
    </row>
    <row r="108" spans="2:7" ht="30" customHeight="1" thickBot="1"/>
    <row r="109" spans="2:7" ht="54.75" thickBot="1">
      <c r="B109" s="345" t="s">
        <v>312</v>
      </c>
      <c r="C109" s="300"/>
      <c r="D109" s="235" t="s">
        <v>300</v>
      </c>
      <c r="E109" s="235" t="s">
        <v>301</v>
      </c>
      <c r="F109" s="235" t="s">
        <v>308</v>
      </c>
      <c r="G109" s="235" t="s">
        <v>296</v>
      </c>
    </row>
    <row r="110" spans="2:7" ht="16.5" thickBot="1">
      <c r="B110" s="228">
        <v>1</v>
      </c>
      <c r="C110" s="99"/>
      <c r="D110" s="233"/>
      <c r="E110" s="192"/>
      <c r="F110" s="189"/>
      <c r="G110" s="189"/>
    </row>
    <row r="111" spans="2:7" ht="16.5" thickBot="1">
      <c r="B111" s="228">
        <v>2</v>
      </c>
      <c r="D111" s="233"/>
      <c r="E111" s="192"/>
      <c r="F111" s="189"/>
      <c r="G111" s="189"/>
    </row>
    <row r="112" spans="2:7" ht="16.5" thickBot="1">
      <c r="B112" s="228">
        <v>3</v>
      </c>
      <c r="C112" s="99"/>
      <c r="D112" s="233"/>
      <c r="E112" s="192"/>
      <c r="F112" s="189"/>
      <c r="G112" s="189"/>
    </row>
    <row r="113" spans="2:7" ht="16.5" thickBot="1">
      <c r="B113" s="228">
        <v>4</v>
      </c>
      <c r="C113" s="99"/>
      <c r="D113" s="233"/>
      <c r="E113" s="192"/>
      <c r="F113" s="189"/>
      <c r="G113" s="189"/>
    </row>
    <row r="114" spans="2:7" ht="16.5" thickBot="1">
      <c r="B114" s="228">
        <v>5</v>
      </c>
      <c r="C114" s="99"/>
      <c r="D114" s="233"/>
      <c r="E114" s="192"/>
      <c r="F114" s="189"/>
      <c r="G114" s="189"/>
    </row>
  </sheetData>
  <mergeCells count="22">
    <mergeCell ref="D58:D59"/>
    <mergeCell ref="E58:E59"/>
    <mergeCell ref="F58:F59"/>
    <mergeCell ref="G58:G59"/>
    <mergeCell ref="D20:D21"/>
    <mergeCell ref="E20:E21"/>
    <mergeCell ref="F20:F21"/>
    <mergeCell ref="B10:C10"/>
    <mergeCell ref="B20:C20"/>
    <mergeCell ref="B21:C21"/>
    <mergeCell ref="B26:C26"/>
    <mergeCell ref="G20:G21"/>
    <mergeCell ref="B109:C109"/>
    <mergeCell ref="B58:C58"/>
    <mergeCell ref="B59:C59"/>
    <mergeCell ref="B70:C70"/>
    <mergeCell ref="B38:C38"/>
    <mergeCell ref="B47:C47"/>
    <mergeCell ref="B102:C102"/>
    <mergeCell ref="B96:C96"/>
    <mergeCell ref="B75:C75"/>
    <mergeCell ref="B82:C82"/>
  </mergeCells>
  <conditionalFormatting sqref="D11:D19 D22:D25 D27:D37 D39:D46 D48:D57 D60:D69 D71:D74 D76:D81 D83:D95 D97:D101 D103:D108 D110:D1048576">
    <cfRule type="cellIs" dxfId="4" priority="8" operator="equal">
      <formula>"SIM"</formula>
    </cfRule>
  </conditionalFormatting>
  <conditionalFormatting sqref="D12:D19 D22:D25 D27:D37 D39:D46 D48:D57 D60:D69 D71:D74 D76:D81 D83:D95 D97:D101 D103:D108 D110:D1048576">
    <cfRule type="cellIs" dxfId="3" priority="6" operator="equal">
      <formula>"NÃO"</formula>
    </cfRule>
  </conditionalFormatting>
  <conditionalFormatting sqref="E12:G19 E22:G25 E27:G37 E39:G46 E48:G57 E60:G69 E71:G74 E76:G81 E83:G95 E97:G100">
    <cfRule type="expression" dxfId="2" priority="5">
      <formula>$D12="SIM"</formula>
    </cfRule>
  </conditionalFormatting>
  <conditionalFormatting sqref="E103:G107">
    <cfRule type="expression" dxfId="1" priority="2">
      <formula>$D103="SIM"</formula>
    </cfRule>
  </conditionalFormatting>
  <conditionalFormatting sqref="E110:G114">
    <cfRule type="expression" dxfId="0" priority="1">
      <formula>$D110="SIM"</formula>
    </cfRule>
  </conditionalFormatting>
  <dataValidations count="2">
    <dataValidation type="list" allowBlank="1" showInputMessage="1" showErrorMessage="1" error="ATENÇÃO: Escolha apenas uma das opções disponíveis para a célula." sqref="E87:E95 E12:E19 E23:E25 E27 E29:E37 E40:E46 E48:E49 E51:E57 E60 E62:E69 E71 E73:E74 E77:E81 E83:E85 E97:E101 E103:E108 E110:E1048576" xr:uid="{5EE2CDFA-D4D0-4B61-A6CB-FCF56C3CA4B7}">
      <formula1>"Memória de Cálculo,Base de Cálculo,Fórmula da Planilha,Outros"</formula1>
    </dataValidation>
    <dataValidation type="list" allowBlank="1" showInputMessage="1" showErrorMessage="1" error="ATENÇÃO: Escolha apenas uma das opções disponíveis para a célula." sqref="D87:D95 D12:D19 D23:D25 D27 D29:D37 D40:D46 D48:D49 D51:D57 D60 D62:D69 D71 D73:D74 D77:D81 D83:D85 D97:D101 D103:D108 D110:D1048576" xr:uid="{43AA0ACF-D529-4DFE-B08E-82659D22D347}">
      <formula1>"SIM,NÃO"</formula1>
    </dataValidation>
  </dataValidations>
  <printOptions horizontalCentered="1"/>
  <pageMargins left="0.19685039370078741" right="0.19685039370078741" top="0.39370078740157483" bottom="0.39370078740157483" header="0.31496062992125984" footer="0.31496062992125984"/>
  <pageSetup paperSize="9" scale="8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A6450-10D0-4684-9117-CE12C851DA39}">
  <dimension ref="B1:H20"/>
  <sheetViews>
    <sheetView topLeftCell="A4" zoomScaleNormal="100" workbookViewId="0">
      <selection activeCell="I16" sqref="I16"/>
    </sheetView>
  </sheetViews>
  <sheetFormatPr defaultRowHeight="15"/>
  <cols>
    <col min="1" max="1" width="4" style="190" customWidth="1"/>
    <col min="2" max="2" width="21.140625" style="190" customWidth="1"/>
    <col min="3" max="3" width="32.28515625" style="190" customWidth="1"/>
    <col min="4" max="4" width="15.28515625" style="190" customWidth="1"/>
    <col min="5" max="5" width="17" style="190" customWidth="1"/>
    <col min="6" max="6" width="16.7109375" style="245" customWidth="1"/>
    <col min="7" max="7" width="15" style="245" customWidth="1"/>
    <col min="8" max="8" width="16.28515625" style="245" customWidth="1"/>
    <col min="9" max="16384" width="9.140625" style="190"/>
  </cols>
  <sheetData>
    <row r="1" spans="2:8">
      <c r="F1" s="190"/>
      <c r="G1" s="190"/>
      <c r="H1" s="190"/>
    </row>
    <row r="2" spans="2:8" ht="56.25">
      <c r="B2" s="187"/>
      <c r="C2" s="244" t="s">
        <v>345</v>
      </c>
      <c r="D2" s="254">
        <v>22</v>
      </c>
      <c r="F2" s="190"/>
      <c r="G2" s="190"/>
      <c r="H2" s="190"/>
    </row>
    <row r="3" spans="2:8" ht="15" customHeight="1" thickBot="1">
      <c r="B3" s="187"/>
      <c r="C3" s="252"/>
      <c r="D3" s="253"/>
      <c r="F3" s="190"/>
      <c r="G3" s="190"/>
      <c r="H3" s="190"/>
    </row>
    <row r="4" spans="2:8" ht="32.25" customHeight="1" thickBot="1">
      <c r="B4" s="349" t="s">
        <v>338</v>
      </c>
      <c r="C4" s="350"/>
      <c r="D4" s="350"/>
      <c r="E4" s="350"/>
      <c r="F4" s="350"/>
      <c r="G4" s="350"/>
      <c r="H4" s="351"/>
    </row>
    <row r="5" spans="2:8" ht="75.75" thickBot="1">
      <c r="B5" s="246" t="s">
        <v>331</v>
      </c>
      <c r="C5" s="246" t="s">
        <v>332</v>
      </c>
      <c r="D5" s="247" t="s">
        <v>333</v>
      </c>
      <c r="E5" s="247" t="s">
        <v>334</v>
      </c>
      <c r="F5" s="247" t="s">
        <v>335</v>
      </c>
      <c r="G5" s="247" t="s">
        <v>336</v>
      </c>
      <c r="H5" s="247" t="s">
        <v>337</v>
      </c>
    </row>
    <row r="6" spans="2:8" ht="30.75" thickBot="1">
      <c r="B6" s="348" t="s">
        <v>13</v>
      </c>
      <c r="C6" s="248" t="s">
        <v>321</v>
      </c>
      <c r="D6" s="249">
        <f>'2-CASCAVEL'!F177</f>
        <v>0</v>
      </c>
      <c r="E6" s="249">
        <f>D6/$D$2</f>
        <v>0</v>
      </c>
      <c r="F6" s="250">
        <f>'2-CASCAVEL'!F74/$D$2</f>
        <v>0</v>
      </c>
      <c r="G6" s="250">
        <f>'2-CASCAVEL'!F75/D2</f>
        <v>0</v>
      </c>
      <c r="H6" s="250">
        <f>'1-Dados Básicos'!$E$80/2</f>
        <v>0</v>
      </c>
    </row>
    <row r="7" spans="2:8" ht="30.75" thickBot="1">
      <c r="B7" s="348"/>
      <c r="C7" s="248" t="s">
        <v>217</v>
      </c>
      <c r="D7" s="249">
        <f>'2-CASCAVEL'!I177</f>
        <v>0</v>
      </c>
      <c r="E7" s="249">
        <f t="shared" ref="E7:E20" si="0">D7/$D$2</f>
        <v>0</v>
      </c>
      <c r="F7" s="250">
        <f>'2-CASCAVEL'!I74/$D$2</f>
        <v>0</v>
      </c>
      <c r="G7" s="250">
        <f>'2-CASCAVEL'!I75/D2</f>
        <v>0</v>
      </c>
      <c r="H7" s="250">
        <f>'1-Dados Básicos'!$E$80/2</f>
        <v>0</v>
      </c>
    </row>
    <row r="8" spans="2:8" ht="30.75" thickBot="1">
      <c r="B8" s="348"/>
      <c r="C8" s="248" t="s">
        <v>329</v>
      </c>
      <c r="D8" s="249">
        <f>'2-CASCAVEL'!L177</f>
        <v>0</v>
      </c>
      <c r="E8" s="249">
        <f t="shared" si="0"/>
        <v>0</v>
      </c>
      <c r="F8" s="250">
        <f>'2-CASCAVEL'!L74/$D$2</f>
        <v>0</v>
      </c>
      <c r="G8" s="250">
        <f>'2-CASCAVEL'!L75/D2</f>
        <v>0</v>
      </c>
      <c r="H8" s="250">
        <f>'1-Dados Básicos'!$E$80/2</f>
        <v>0</v>
      </c>
    </row>
    <row r="9" spans="2:8" ht="30.75" thickBot="1">
      <c r="B9" s="348" t="s">
        <v>210</v>
      </c>
      <c r="C9" s="248" t="s">
        <v>321</v>
      </c>
      <c r="D9" s="249">
        <f>'3-FOZ DO IGUAÇU'!F177</f>
        <v>0</v>
      </c>
      <c r="E9" s="249">
        <f t="shared" si="0"/>
        <v>0</v>
      </c>
      <c r="F9" s="250">
        <f>'3-FOZ DO IGUAÇU'!F74/D2</f>
        <v>0</v>
      </c>
      <c r="G9" s="250">
        <f>'3-FOZ DO IGUAÇU'!F75/D2</f>
        <v>0</v>
      </c>
      <c r="H9" s="250">
        <f>'1-Dados Básicos'!$E$80/2</f>
        <v>0</v>
      </c>
    </row>
    <row r="10" spans="2:8" ht="30.75" thickBot="1">
      <c r="B10" s="348"/>
      <c r="C10" s="248" t="s">
        <v>322</v>
      </c>
      <c r="D10" s="249">
        <f>'3-FOZ DO IGUAÇU'!I177</f>
        <v>0</v>
      </c>
      <c r="E10" s="249">
        <f t="shared" si="0"/>
        <v>0</v>
      </c>
      <c r="F10" s="250">
        <f>'3-FOZ DO IGUAÇU'!I74/D2</f>
        <v>0</v>
      </c>
      <c r="G10" s="250">
        <f>'3-FOZ DO IGUAÇU'!I75/D2</f>
        <v>0</v>
      </c>
      <c r="H10" s="250">
        <f>'1-Dados Básicos'!$E$80/2</f>
        <v>0</v>
      </c>
    </row>
    <row r="11" spans="2:8" ht="30.75" thickBot="1">
      <c r="B11" s="348"/>
      <c r="C11" s="248" t="s">
        <v>217</v>
      </c>
      <c r="D11" s="249">
        <f>'3-FOZ DO IGUAÇU'!L177</f>
        <v>0</v>
      </c>
      <c r="E11" s="249">
        <f t="shared" si="0"/>
        <v>0</v>
      </c>
      <c r="F11" s="250">
        <f>'3-FOZ DO IGUAÇU'!L74/D2</f>
        <v>0</v>
      </c>
      <c r="G11" s="250">
        <f>'3-FOZ DO IGUAÇU'!L75/D2</f>
        <v>0</v>
      </c>
      <c r="H11" s="250">
        <f>'1-Dados Básicos'!$E$80/2</f>
        <v>0</v>
      </c>
    </row>
    <row r="12" spans="2:8" ht="45.75" thickBot="1">
      <c r="B12" s="348"/>
      <c r="C12" s="248" t="s">
        <v>323</v>
      </c>
      <c r="D12" s="249">
        <f>'3-FOZ DO IGUAÇU'!O177</f>
        <v>0</v>
      </c>
      <c r="E12" s="249">
        <f t="shared" si="0"/>
        <v>0</v>
      </c>
      <c r="F12" s="250">
        <f>'3-FOZ DO IGUAÇU'!O74/D2</f>
        <v>0</v>
      </c>
      <c r="G12" s="250">
        <f>'3-FOZ DO IGUAÇU'!O75/D2</f>
        <v>0</v>
      </c>
      <c r="H12" s="250">
        <f>'1-Dados Básicos'!$E$80/2</f>
        <v>0</v>
      </c>
    </row>
    <row r="13" spans="2:8" ht="45.75" thickBot="1">
      <c r="B13" s="348"/>
      <c r="C13" s="248" t="s">
        <v>324</v>
      </c>
      <c r="D13" s="249">
        <f>'3-FOZ DO IGUAÇU'!R177</f>
        <v>0</v>
      </c>
      <c r="E13" s="249">
        <f t="shared" si="0"/>
        <v>0</v>
      </c>
      <c r="F13" s="250">
        <f>'3-FOZ DO IGUAÇU'!R74/D2</f>
        <v>0</v>
      </c>
      <c r="G13" s="250">
        <f>'3-FOZ DO IGUAÇU'!R75/D2</f>
        <v>0</v>
      </c>
      <c r="H13" s="250">
        <f>'1-Dados Básicos'!$E$80/2</f>
        <v>0</v>
      </c>
    </row>
    <row r="14" spans="2:8" ht="45.75" thickBot="1">
      <c r="B14" s="348"/>
      <c r="C14" s="248" t="s">
        <v>325</v>
      </c>
      <c r="D14" s="249">
        <f>'3-FOZ DO IGUAÇU'!U177</f>
        <v>0</v>
      </c>
      <c r="E14" s="249">
        <f t="shared" si="0"/>
        <v>0</v>
      </c>
      <c r="F14" s="250">
        <f>'3-FOZ DO IGUAÇU'!U74/D2</f>
        <v>0</v>
      </c>
      <c r="G14" s="250">
        <f>'3-FOZ DO IGUAÇU'!U75/D2</f>
        <v>0</v>
      </c>
      <c r="H14" s="250">
        <f>'1-Dados Básicos'!$E$80/2</f>
        <v>0</v>
      </c>
    </row>
    <row r="15" spans="2:8" ht="45.75" thickBot="1">
      <c r="B15" s="348"/>
      <c r="C15" s="248" t="s">
        <v>330</v>
      </c>
      <c r="D15" s="249">
        <f>'3-FOZ DO IGUAÇU'!X177</f>
        <v>0</v>
      </c>
      <c r="E15" s="249">
        <f t="shared" si="0"/>
        <v>0</v>
      </c>
      <c r="F15" s="250">
        <f>'3-FOZ DO IGUAÇU'!X74/D2</f>
        <v>0</v>
      </c>
      <c r="G15" s="250">
        <f>'3-FOZ DO IGUAÇU'!X75/D2</f>
        <v>0</v>
      </c>
      <c r="H15" s="250">
        <f>'1-Dados Básicos'!$E$80/2</f>
        <v>0</v>
      </c>
    </row>
    <row r="16" spans="2:8" ht="30.75" thickBot="1">
      <c r="B16" s="348"/>
      <c r="C16" s="248" t="s">
        <v>329</v>
      </c>
      <c r="D16" s="249">
        <f>'3-FOZ DO IGUAÇU'!AA177</f>
        <v>0</v>
      </c>
      <c r="E16" s="249">
        <f t="shared" si="0"/>
        <v>0</v>
      </c>
      <c r="F16" s="250">
        <f>'3-FOZ DO IGUAÇU'!AA74/D2</f>
        <v>0</v>
      </c>
      <c r="G16" s="250">
        <f>'3-FOZ DO IGUAÇU'!AA75/D2</f>
        <v>0</v>
      </c>
      <c r="H16" s="250">
        <f>'1-Dados Básicos'!$E$80/2</f>
        <v>0</v>
      </c>
    </row>
    <row r="17" spans="2:8" ht="30.75" thickBot="1">
      <c r="B17" s="348" t="s">
        <v>251</v>
      </c>
      <c r="C17" s="248" t="s">
        <v>328</v>
      </c>
      <c r="D17" s="249">
        <f>'4-GUAÍRA'!F177</f>
        <v>0</v>
      </c>
      <c r="E17" s="249">
        <f t="shared" si="0"/>
        <v>0</v>
      </c>
      <c r="F17" s="250">
        <f>'4-GUAÍRA'!F74/D2</f>
        <v>0</v>
      </c>
      <c r="G17" s="250">
        <f>'4-GUAÍRA'!F75/D2</f>
        <v>0</v>
      </c>
      <c r="H17" s="250">
        <f>'1-Dados Básicos'!$E$80/2</f>
        <v>0</v>
      </c>
    </row>
    <row r="18" spans="2:8" ht="30.75" thickBot="1">
      <c r="B18" s="348"/>
      <c r="C18" s="248" t="s">
        <v>327</v>
      </c>
      <c r="D18" s="249">
        <f>'4-GUAÍRA'!I177</f>
        <v>0</v>
      </c>
      <c r="E18" s="249">
        <f t="shared" si="0"/>
        <v>0</v>
      </c>
      <c r="F18" s="250">
        <f>'4-GUAÍRA'!I74/D2</f>
        <v>0</v>
      </c>
      <c r="G18" s="250">
        <f>'4-GUAÍRA'!I75/D2</f>
        <v>0</v>
      </c>
      <c r="H18" s="250">
        <f>'1-Dados Básicos'!$E$80/2</f>
        <v>0</v>
      </c>
    </row>
    <row r="19" spans="2:8" ht="30.75" thickBot="1">
      <c r="B19" s="348"/>
      <c r="C19" s="248" t="s">
        <v>329</v>
      </c>
      <c r="D19" s="249">
        <f>'4-GUAÍRA'!L177</f>
        <v>0</v>
      </c>
      <c r="E19" s="249">
        <f t="shared" si="0"/>
        <v>0</v>
      </c>
      <c r="F19" s="250">
        <f>'4-GUAÍRA'!L74/D2</f>
        <v>0</v>
      </c>
      <c r="G19" s="250">
        <f>'4-GUAÍRA'!L75/D2</f>
        <v>0</v>
      </c>
      <c r="H19" s="250">
        <f>'1-Dados Básicos'!$E$80/2</f>
        <v>0</v>
      </c>
    </row>
    <row r="20" spans="2:8" ht="30.75" thickBot="1">
      <c r="B20" s="251" t="s">
        <v>220</v>
      </c>
      <c r="C20" s="248" t="s">
        <v>326</v>
      </c>
      <c r="D20" s="249">
        <f>'5-SANTA HELENA'!F177</f>
        <v>0</v>
      </c>
      <c r="E20" s="249">
        <f t="shared" si="0"/>
        <v>0</v>
      </c>
      <c r="F20" s="250">
        <f>'5-SANTA HELENA'!F74/D2</f>
        <v>0</v>
      </c>
      <c r="G20" s="250">
        <f>'5-SANTA HELENA'!F75/D2</f>
        <v>0</v>
      </c>
      <c r="H20" s="250">
        <f>'1-Dados Básicos'!$E$80/2</f>
        <v>0</v>
      </c>
    </row>
  </sheetData>
  <mergeCells count="4">
    <mergeCell ref="B17:B19"/>
    <mergeCell ref="B6:B8"/>
    <mergeCell ref="B9:B16"/>
    <mergeCell ref="B4:H4"/>
  </mergeCells>
  <printOptions horizontalCentered="1"/>
  <pageMargins left="0.31496062992125984" right="0.31496062992125984" top="0.59055118110236227" bottom="0.59055118110236227" header="0.31496062992125984" footer="0.31496062992125984"/>
  <pageSetup paperSize="9" scale="7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911C4770B81342BEB798D831453045" ma:contentTypeVersion="17" ma:contentTypeDescription="Create a new document." ma:contentTypeScope="" ma:versionID="1cd94810acc2469c5c334d9ebf72ea5b">
  <xsd:schema xmlns:xsd="http://www.w3.org/2001/XMLSchema" xmlns:xs="http://www.w3.org/2001/XMLSchema" xmlns:p="http://schemas.microsoft.com/office/2006/metadata/properties" xmlns:ns1="http://schemas.microsoft.com/sharepoint/v3" xmlns:ns3="d59026d4-742b-4a57-97e5-8193f6ca8c08" xmlns:ns4="daec6743-c973-404e-a323-100dd5ff9e59" targetNamespace="http://schemas.microsoft.com/office/2006/metadata/properties" ma:root="true" ma:fieldsID="92e25aaf7d000cfdcbb863782ca3b7f8" ns1:_="" ns3:_="" ns4:_="">
    <xsd:import namespace="http://schemas.microsoft.com/sharepoint/v3"/>
    <xsd:import namespace="d59026d4-742b-4a57-97e5-8193f6ca8c08"/>
    <xsd:import namespace="daec6743-c973-404e-a323-100dd5ff9e5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1:_ip_UnifiedCompliancePolicyProperties" minOccurs="0"/>
                <xsd:element ref="ns1:_ip_UnifiedCompliancePolicyUIAction" minOccurs="0"/>
                <xsd:element ref="ns4:_activity" minOccurs="0"/>
                <xsd:element ref="ns4:MediaLengthInSeconds" minOccurs="0"/>
                <xsd:element ref="ns4:MediaServiceSearchProperties" minOccurs="0"/>
                <xsd:element ref="ns4:MediaServiceObjectDetectorVersions" minOccurs="0"/>
                <xsd:element ref="ns4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9026d4-742b-4a57-97e5-8193f6ca8c0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ec6743-c973-404e-a323-100dd5ff9e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activity xmlns="daec6743-c973-404e-a323-100dd5ff9e59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80808A50-F493-4D0D-9515-7C3757D6C1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59026d4-742b-4a57-97e5-8193f6ca8c08"/>
    <ds:schemaRef ds:uri="daec6743-c973-404e-a323-100dd5ff9e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C24A23D-3400-45A2-AD88-2EE103F817F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D8CE95-FB97-4FDC-8B2B-9A7B4137C3D1}">
  <ds:schemaRefs>
    <ds:schemaRef ds:uri="http://schemas.microsoft.com/office/2006/documentManagement/types"/>
    <ds:schemaRef ds:uri="http://schemas.openxmlformats.org/package/2006/metadata/core-properties"/>
    <ds:schemaRef ds:uri="d59026d4-742b-4a57-97e5-8193f6ca8c08"/>
    <ds:schemaRef ds:uri="http://schemas.microsoft.com/office/infopath/2007/PartnerControls"/>
    <ds:schemaRef ds:uri="http://purl.org/dc/dcmitype/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daec6743-c973-404e-a323-100dd5ff9e59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12</vt:i4>
      </vt:variant>
    </vt:vector>
  </HeadingPairs>
  <TitlesOfParts>
    <vt:vector size="20" baseType="lpstr">
      <vt:lpstr>1-Dados Básicos</vt:lpstr>
      <vt:lpstr>2-CASCAVEL</vt:lpstr>
      <vt:lpstr>3-FOZ DO IGUAÇU</vt:lpstr>
      <vt:lpstr>4-GUAÍRA</vt:lpstr>
      <vt:lpstr>5-SANTA HELENA</vt:lpstr>
      <vt:lpstr>6-Proposta Global</vt:lpstr>
      <vt:lpstr>7-Alterações da licitante</vt:lpstr>
      <vt:lpstr>8-Glosas</vt:lpstr>
      <vt:lpstr>'1-Dados Básicos'!Area_de_impressao</vt:lpstr>
      <vt:lpstr>'2-CASCAVEL'!Area_de_impressao</vt:lpstr>
      <vt:lpstr>'3-FOZ DO IGUAÇU'!Area_de_impressao</vt:lpstr>
      <vt:lpstr>'4-GUAÍRA'!Area_de_impressao</vt:lpstr>
      <vt:lpstr>'5-SANTA HELENA'!Area_de_impressao</vt:lpstr>
      <vt:lpstr>'6-Proposta Global'!Area_de_impressao</vt:lpstr>
      <vt:lpstr>'7-Alterações da licitante'!Area_de_impressao</vt:lpstr>
      <vt:lpstr>'8-Glosas'!Area_de_impressao</vt:lpstr>
      <vt:lpstr>'2-CASCAVEL'!Titulos_de_impressao</vt:lpstr>
      <vt:lpstr>'3-FOZ DO IGUAÇU'!Titulos_de_impressao</vt:lpstr>
      <vt:lpstr>'4-GUAÍRA'!Titulos_de_impressao</vt:lpstr>
      <vt:lpstr>'5-SANTA HELENA'!Titulos_de_impressao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Celio Santana Lisboa</dc:creator>
  <cp:lastModifiedBy>Celio Santana Lisboa</cp:lastModifiedBy>
  <cp:lastPrinted>2024-09-11T20:05:07Z</cp:lastPrinted>
  <dcterms:created xsi:type="dcterms:W3CDTF">2015-06-05T18:19:34Z</dcterms:created>
  <dcterms:modified xsi:type="dcterms:W3CDTF">2024-12-22T13:47:23Z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0x0101004B911C4770B81342BEB798D831453045</vt:lpwstr>
  </property>
</Properties>
</file>